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57" windowHeight="6094"/>
  </bookViews>
  <sheets>
    <sheet name="工作表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5" l="1"/>
  <c r="U18" i="5"/>
  <c r="U17" i="5"/>
  <c r="U16" i="5"/>
  <c r="M20" i="5"/>
  <c r="M19" i="5"/>
  <c r="M18" i="5"/>
  <c r="M17" i="5"/>
  <c r="M16" i="5"/>
  <c r="N4" i="5"/>
  <c r="N5" i="5"/>
  <c r="N6" i="5"/>
  <c r="N7" i="5"/>
  <c r="N8" i="5"/>
  <c r="N9" i="5"/>
  <c r="N10" i="5"/>
  <c r="N11" i="5"/>
  <c r="N12" i="5"/>
  <c r="N13" i="5"/>
  <c r="N14" i="5"/>
  <c r="N15" i="5"/>
  <c r="N3" i="5"/>
  <c r="J15" i="5"/>
  <c r="P4" i="5"/>
  <c r="P5" i="5"/>
  <c r="P6" i="5"/>
  <c r="P7" i="5"/>
  <c r="P8" i="5"/>
  <c r="P9" i="5"/>
  <c r="P10" i="5"/>
  <c r="P11" i="5"/>
  <c r="P12" i="5"/>
  <c r="P13" i="5"/>
  <c r="P14" i="5"/>
  <c r="P15" i="5"/>
  <c r="P3" i="5"/>
  <c r="P16" i="5" l="1"/>
  <c r="P17" i="5"/>
  <c r="P18" i="5" s="1"/>
  <c r="U21" i="5"/>
  <c r="U20" i="5"/>
  <c r="K11" i="5"/>
  <c r="K8" i="5"/>
  <c r="K6" i="5"/>
  <c r="J5" i="5"/>
  <c r="K4" i="5"/>
  <c r="L4" i="5" s="1"/>
  <c r="U22" i="5" l="1"/>
  <c r="K5" i="5"/>
  <c r="L5" i="5" s="1"/>
  <c r="L6" i="5"/>
  <c r="K7" i="5"/>
  <c r="L7" i="5" s="1"/>
  <c r="L8" i="5"/>
  <c r="K9" i="5"/>
  <c r="L9" i="5" s="1"/>
  <c r="K10" i="5"/>
  <c r="L10" i="5" s="1"/>
  <c r="L11" i="5"/>
  <c r="K12" i="5"/>
  <c r="L12" i="5" s="1"/>
  <c r="K13" i="5"/>
  <c r="L13" i="5" s="1"/>
  <c r="K14" i="5"/>
  <c r="L14" i="5" s="1"/>
  <c r="K3" i="5"/>
  <c r="L3" i="5" s="1"/>
  <c r="J4" i="5"/>
  <c r="J6" i="5"/>
  <c r="J7" i="5"/>
  <c r="J8" i="5"/>
  <c r="J9" i="5"/>
  <c r="J10" i="5"/>
  <c r="J11" i="5"/>
  <c r="J12" i="5"/>
  <c r="J13" i="5"/>
  <c r="J14" i="5"/>
  <c r="J3" i="5"/>
  <c r="L16" i="5" l="1"/>
  <c r="L17" i="5" s="1"/>
  <c r="I16" i="5"/>
  <c r="I17" i="5" s="1"/>
  <c r="I18" i="5" s="1"/>
  <c r="S16" i="5" l="1"/>
  <c r="I19" i="5"/>
  <c r="S17" i="5" s="1"/>
  <c r="L18" i="5"/>
  <c r="S19" i="5" s="1"/>
  <c r="I20" i="5" l="1"/>
  <c r="S18" i="5" s="1"/>
  <c r="F4" i="5"/>
  <c r="F5" i="5"/>
  <c r="F6" i="5"/>
  <c r="F7" i="5"/>
  <c r="F8" i="5"/>
  <c r="F9" i="5"/>
  <c r="F10" i="5"/>
  <c r="F11" i="5"/>
  <c r="F12" i="5"/>
  <c r="F13" i="5"/>
  <c r="F14" i="5"/>
  <c r="F3" i="5"/>
  <c r="S21" i="5" l="1"/>
  <c r="S20" i="5"/>
  <c r="S22" i="5" s="1"/>
  <c r="D16" i="5"/>
  <c r="D17" i="5" s="1"/>
  <c r="D18" i="5" s="1"/>
  <c r="H4" i="5" l="1"/>
  <c r="H5" i="5"/>
  <c r="H6" i="5"/>
  <c r="H7" i="5"/>
  <c r="H8" i="5"/>
  <c r="H9" i="5"/>
  <c r="H10" i="5"/>
  <c r="H11" i="5"/>
  <c r="H12" i="5"/>
  <c r="H13" i="5"/>
  <c r="H14" i="5"/>
  <c r="H3" i="5"/>
  <c r="G16" i="5" l="1"/>
  <c r="G17" i="5" s="1"/>
  <c r="G18" i="5" s="1"/>
</calcChain>
</file>

<file path=xl/sharedStrings.xml><?xml version="1.0" encoding="utf-8"?>
<sst xmlns="http://schemas.openxmlformats.org/spreadsheetml/2006/main" count="68" uniqueCount="46">
  <si>
    <t>單位</t>
    <phoneticPr fontId="1" type="noConversion"/>
  </si>
  <si>
    <t>合計</t>
    <phoneticPr fontId="1" type="noConversion"/>
  </si>
  <si>
    <t>小計</t>
    <phoneticPr fontId="1" type="noConversion"/>
  </si>
  <si>
    <t>原水泥樁拆除</t>
    <phoneticPr fontId="1" type="noConversion"/>
  </si>
  <si>
    <t>甲固定2.7</t>
    <phoneticPr fontId="1" type="noConversion"/>
  </si>
  <si>
    <t>甲固定4.0</t>
    <phoneticPr fontId="1" type="noConversion"/>
  </si>
  <si>
    <t>甲菱形</t>
    <phoneticPr fontId="1" type="noConversion"/>
  </si>
  <si>
    <t>小門</t>
    <phoneticPr fontId="1" type="noConversion"/>
  </si>
  <si>
    <t>LED</t>
    <phoneticPr fontId="1" type="noConversion"/>
  </si>
  <si>
    <t>防溢座</t>
    <phoneticPr fontId="1" type="noConversion"/>
  </si>
  <si>
    <t>整地除草整平</t>
    <phoneticPr fontId="1" type="noConversion"/>
  </si>
  <si>
    <t>行道樹移植</t>
    <phoneticPr fontId="1" type="noConversion"/>
  </si>
  <si>
    <t>水溝蓋</t>
    <phoneticPr fontId="1" type="noConversion"/>
  </si>
  <si>
    <t>地坪PC</t>
    <phoneticPr fontId="1" type="noConversion"/>
  </si>
  <si>
    <t>地坪PC敲除</t>
    <phoneticPr fontId="1" type="noConversion"/>
  </si>
  <si>
    <t>數量</t>
    <phoneticPr fontId="1" type="noConversion"/>
  </si>
  <si>
    <t>單價</t>
    <phoneticPr fontId="1" type="noConversion"/>
  </si>
  <si>
    <t>複價</t>
    <phoneticPr fontId="1" type="noConversion"/>
  </si>
  <si>
    <t>M</t>
    <phoneticPr fontId="1" type="noConversion"/>
  </si>
  <si>
    <t>座</t>
    <phoneticPr fontId="1" type="noConversion"/>
  </si>
  <si>
    <t>顆</t>
    <phoneticPr fontId="1" type="noConversion"/>
  </si>
  <si>
    <t>M2</t>
    <phoneticPr fontId="1" type="noConversion"/>
  </si>
  <si>
    <t>顆</t>
    <phoneticPr fontId="1" type="noConversion"/>
  </si>
  <si>
    <t>塊</t>
    <phoneticPr fontId="1" type="noConversion"/>
  </si>
  <si>
    <t>項次</t>
    <phoneticPr fontId="1" type="noConversion"/>
  </si>
  <si>
    <t>項目</t>
    <phoneticPr fontId="1" type="noConversion"/>
  </si>
  <si>
    <t>阿升</t>
    <phoneticPr fontId="1" type="noConversion"/>
  </si>
  <si>
    <t>合約</t>
    <phoneticPr fontId="1" type="noConversion"/>
  </si>
  <si>
    <t>第一期請款</t>
    <phoneticPr fontId="1" type="noConversion"/>
  </si>
  <si>
    <t>數量</t>
    <phoneticPr fontId="1" type="noConversion"/>
  </si>
  <si>
    <t>差價</t>
    <phoneticPr fontId="1" type="noConversion"/>
  </si>
  <si>
    <t>保留10%</t>
    <phoneticPr fontId="1" type="noConversion"/>
  </si>
  <si>
    <t>稅5%</t>
    <phoneticPr fontId="1" type="noConversion"/>
  </si>
  <si>
    <t>實付金額</t>
    <phoneticPr fontId="1" type="noConversion"/>
  </si>
  <si>
    <t>價差</t>
    <phoneticPr fontId="1" type="noConversion"/>
  </si>
  <si>
    <t>5%管理費</t>
    <phoneticPr fontId="1" type="noConversion"/>
  </si>
  <si>
    <t>年底稅3%</t>
    <phoneticPr fontId="1" type="noConversion"/>
  </si>
  <si>
    <t>第一期</t>
    <phoneticPr fontId="1" type="noConversion"/>
  </si>
  <si>
    <t>保留款</t>
    <phoneticPr fontId="1" type="noConversion"/>
  </si>
  <si>
    <t>請款金額</t>
    <phoneticPr fontId="1" type="noConversion"/>
  </si>
  <si>
    <t>實領金額</t>
    <phoneticPr fontId="1" type="noConversion"/>
  </si>
  <si>
    <t>實際金額</t>
    <phoneticPr fontId="1" type="noConversion"/>
  </si>
  <si>
    <t>匯款金額</t>
    <phoneticPr fontId="1" type="noConversion"/>
  </si>
  <si>
    <t>第二期請款</t>
    <phoneticPr fontId="1" type="noConversion"/>
  </si>
  <si>
    <t>追加-1.8M</t>
    <phoneticPr fontId="1" type="noConversion"/>
  </si>
  <si>
    <t>第二期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</si>
</sst>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9" formatCode="0.0_);[Red]\(0.0\)"/>
  </numFmts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7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77" fontId="4" fillId="0" borderId="0" xfId="0" applyNumberFormat="1" applyFont="1"/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76" fontId="4" fillId="0" borderId="3" xfId="0" applyNumberFormat="1" applyFont="1" applyBorder="1"/>
    <xf numFmtId="176" fontId="4" fillId="0" borderId="4" xfId="0" applyNumberFormat="1" applyFont="1" applyBorder="1"/>
    <xf numFmtId="176" fontId="4" fillId="0" borderId="5" xfId="0" applyNumberFormat="1" applyFont="1" applyFill="1" applyBorder="1"/>
    <xf numFmtId="177" fontId="3" fillId="0" borderId="6" xfId="0" applyNumberFormat="1" applyFont="1" applyBorder="1"/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177" fontId="0" fillId="0" borderId="0" xfId="0" applyNumberFormat="1" applyBorder="1"/>
    <xf numFmtId="177" fontId="0" fillId="0" borderId="11" xfId="0" applyNumberFormat="1" applyBorder="1"/>
    <xf numFmtId="0" fontId="3" fillId="0" borderId="10" xfId="0" applyFont="1" applyBorder="1"/>
    <xf numFmtId="0" fontId="3" fillId="0" borderId="0" xfId="0" applyFont="1" applyBorder="1"/>
    <xf numFmtId="177" fontId="3" fillId="0" borderId="0" xfId="0" applyNumberFormat="1" applyFont="1" applyBorder="1"/>
    <xf numFmtId="177" fontId="3" fillId="0" borderId="11" xfId="0" applyNumberFormat="1" applyFont="1" applyBorder="1"/>
    <xf numFmtId="177" fontId="4" fillId="0" borderId="10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/>
    <xf numFmtId="177" fontId="4" fillId="0" borderId="11" xfId="0" applyNumberFormat="1" applyFont="1" applyBorder="1"/>
    <xf numFmtId="0" fontId="4" fillId="0" borderId="0" xfId="0" applyFont="1" applyBorder="1"/>
    <xf numFmtId="0" fontId="4" fillId="0" borderId="11" xfId="0" applyFont="1" applyBorder="1"/>
    <xf numFmtId="177" fontId="4" fillId="0" borderId="12" xfId="0" applyNumberFormat="1" applyFont="1" applyBorder="1" applyAlignment="1">
      <alignment horizontal="center"/>
    </xf>
    <xf numFmtId="177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179" fontId="0" fillId="0" borderId="10" xfId="0" applyNumberFormat="1" applyBorder="1"/>
    <xf numFmtId="179" fontId="3" fillId="0" borderId="10" xfId="0" applyNumberFormat="1" applyFont="1" applyBorder="1"/>
    <xf numFmtId="0" fontId="4" fillId="0" borderId="13" xfId="0" applyFont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="70" zoomScaleNormal="70" workbookViewId="0">
      <selection activeCell="S8" sqref="S8"/>
    </sheetView>
  </sheetViews>
  <sheetFormatPr defaultRowHeight="15.45" x14ac:dyDescent="0.4"/>
  <cols>
    <col min="1" max="1" width="8.6640625" style="2"/>
    <col min="2" max="2" width="15.58203125" customWidth="1"/>
    <col min="3" max="3" width="10.9140625" style="2" customWidth="1"/>
    <col min="4" max="4" width="9.75" hidden="1" customWidth="1"/>
    <col min="5" max="5" width="0" hidden="1" customWidth="1"/>
    <col min="6" max="6" width="9.75" hidden="1" customWidth="1"/>
    <col min="7" max="7" width="0" hidden="1" customWidth="1"/>
    <col min="8" max="8" width="9.75" hidden="1" customWidth="1"/>
    <col min="10" max="10" width="9.75" bestFit="1" customWidth="1"/>
    <col min="12" max="12" width="10.83203125" bestFit="1" customWidth="1"/>
    <col min="13" max="16" width="10.83203125" customWidth="1"/>
    <col min="17" max="17" width="4.4140625" customWidth="1"/>
    <col min="18" max="21" width="15.58203125" customWidth="1"/>
    <col min="23" max="23" width="9" bestFit="1" customWidth="1"/>
  </cols>
  <sheetData>
    <row r="1" spans="1:21" ht="15.9" thickTop="1" x14ac:dyDescent="0.4">
      <c r="D1" s="16" t="s">
        <v>27</v>
      </c>
      <c r="E1" s="16"/>
      <c r="F1" s="16"/>
      <c r="G1" s="16" t="s">
        <v>26</v>
      </c>
      <c r="H1" s="16"/>
      <c r="I1" s="19" t="s">
        <v>28</v>
      </c>
      <c r="J1" s="20"/>
      <c r="K1" s="20"/>
      <c r="L1" s="21"/>
      <c r="M1" s="19" t="s">
        <v>43</v>
      </c>
      <c r="N1" s="20"/>
      <c r="O1" s="20"/>
      <c r="P1" s="21"/>
    </row>
    <row r="2" spans="1:21" x14ac:dyDescent="0.4">
      <c r="A2" s="2" t="s">
        <v>24</v>
      </c>
      <c r="B2" s="1" t="s">
        <v>25</v>
      </c>
      <c r="C2" s="2" t="s">
        <v>0</v>
      </c>
      <c r="D2" s="4" t="s">
        <v>16</v>
      </c>
      <c r="E2" s="1" t="s">
        <v>15</v>
      </c>
      <c r="F2" s="4" t="s">
        <v>17</v>
      </c>
      <c r="G2" s="1" t="s">
        <v>16</v>
      </c>
      <c r="H2" s="1" t="s">
        <v>17</v>
      </c>
      <c r="I2" s="22" t="s">
        <v>29</v>
      </c>
      <c r="J2" s="23" t="s">
        <v>17</v>
      </c>
      <c r="K2" s="23" t="s">
        <v>30</v>
      </c>
      <c r="L2" s="24" t="s">
        <v>17</v>
      </c>
      <c r="M2" s="22" t="s">
        <v>29</v>
      </c>
      <c r="N2" s="23" t="s">
        <v>17</v>
      </c>
      <c r="O2" s="23" t="s">
        <v>30</v>
      </c>
      <c r="P2" s="24" t="s">
        <v>17</v>
      </c>
    </row>
    <row r="3" spans="1:21" x14ac:dyDescent="0.4">
      <c r="A3" s="2">
        <v>1</v>
      </c>
      <c r="B3" t="s">
        <v>3</v>
      </c>
      <c r="C3" s="2" t="s">
        <v>18</v>
      </c>
      <c r="D3">
        <v>149</v>
      </c>
      <c r="E3">
        <v>405</v>
      </c>
      <c r="F3" s="3">
        <f t="shared" ref="F3:F14" si="0">E3*D3</f>
        <v>60345</v>
      </c>
      <c r="G3">
        <v>100</v>
      </c>
      <c r="H3" s="3">
        <f>E3*G3</f>
        <v>40500</v>
      </c>
      <c r="I3" s="25">
        <v>405</v>
      </c>
      <c r="J3" s="26">
        <f t="shared" ref="J3:J15" si="1">I3*D3</f>
        <v>60345</v>
      </c>
      <c r="K3" s="26">
        <f t="shared" ref="K3:K14" si="2">D3-G3</f>
        <v>49</v>
      </c>
      <c r="L3" s="27">
        <f>K3*I3</f>
        <v>19845</v>
      </c>
      <c r="M3" s="42"/>
      <c r="N3" s="26">
        <f>M3*D3</f>
        <v>0</v>
      </c>
      <c r="O3" s="26">
        <v>49</v>
      </c>
      <c r="P3" s="27">
        <f>M3*O3</f>
        <v>0</v>
      </c>
    </row>
    <row r="4" spans="1:21" x14ac:dyDescent="0.4">
      <c r="A4" s="2">
        <v>2</v>
      </c>
      <c r="B4" t="s">
        <v>4</v>
      </c>
      <c r="C4" s="2" t="s">
        <v>18</v>
      </c>
      <c r="D4">
        <v>1938</v>
      </c>
      <c r="E4">
        <v>285</v>
      </c>
      <c r="F4" s="3">
        <f t="shared" si="0"/>
        <v>552330</v>
      </c>
      <c r="G4">
        <v>1700</v>
      </c>
      <c r="H4" s="3">
        <f t="shared" ref="H4:H14" si="3">E4*G4</f>
        <v>484500</v>
      </c>
      <c r="I4" s="25">
        <v>285</v>
      </c>
      <c r="J4" s="26">
        <f t="shared" si="1"/>
        <v>552330</v>
      </c>
      <c r="K4" s="26">
        <f t="shared" si="2"/>
        <v>238</v>
      </c>
      <c r="L4" s="27">
        <f>K4*I4</f>
        <v>67830</v>
      </c>
      <c r="M4" s="42">
        <v>24.7</v>
      </c>
      <c r="N4" s="26">
        <f t="shared" ref="N4:N15" si="4">M4*D4</f>
        <v>47868.6</v>
      </c>
      <c r="O4" s="26">
        <v>238</v>
      </c>
      <c r="P4" s="27">
        <f>M4*O4</f>
        <v>5878.5999999999995</v>
      </c>
    </row>
    <row r="5" spans="1:21" x14ac:dyDescent="0.4">
      <c r="A5" s="2">
        <v>3</v>
      </c>
      <c r="B5" t="s">
        <v>5</v>
      </c>
      <c r="C5" s="2" t="s">
        <v>18</v>
      </c>
      <c r="D5">
        <v>2633</v>
      </c>
      <c r="E5">
        <v>42</v>
      </c>
      <c r="F5" s="3">
        <f t="shared" si="0"/>
        <v>110586</v>
      </c>
      <c r="G5">
        <v>2300</v>
      </c>
      <c r="H5" s="3">
        <f t="shared" si="3"/>
        <v>96600</v>
      </c>
      <c r="I5" s="25">
        <v>42</v>
      </c>
      <c r="J5" s="26">
        <f t="shared" si="1"/>
        <v>110586</v>
      </c>
      <c r="K5" s="26">
        <f t="shared" si="2"/>
        <v>333</v>
      </c>
      <c r="L5" s="27">
        <f t="shared" ref="L5:L14" si="5">K5*I5</f>
        <v>13986</v>
      </c>
      <c r="M5" s="42">
        <v>8.1999999999999993</v>
      </c>
      <c r="N5" s="26">
        <f t="shared" si="4"/>
        <v>21590.6</v>
      </c>
      <c r="O5" s="26">
        <v>333</v>
      </c>
      <c r="P5" s="27">
        <f>M5*O5</f>
        <v>2730.6</v>
      </c>
    </row>
    <row r="6" spans="1:21" x14ac:dyDescent="0.4">
      <c r="A6" s="2">
        <v>4</v>
      </c>
      <c r="B6" t="s">
        <v>6</v>
      </c>
      <c r="C6" s="2" t="s">
        <v>18</v>
      </c>
      <c r="D6">
        <v>1838</v>
      </c>
      <c r="E6">
        <v>19</v>
      </c>
      <c r="F6" s="3">
        <f t="shared" si="0"/>
        <v>34922</v>
      </c>
      <c r="G6">
        <v>1600</v>
      </c>
      <c r="H6" s="3">
        <f t="shared" si="3"/>
        <v>30400</v>
      </c>
      <c r="I6" s="25">
        <v>19</v>
      </c>
      <c r="J6" s="26">
        <f t="shared" si="1"/>
        <v>34922</v>
      </c>
      <c r="K6" s="26">
        <f t="shared" si="2"/>
        <v>238</v>
      </c>
      <c r="L6" s="27">
        <f t="shared" si="5"/>
        <v>4522</v>
      </c>
      <c r="M6" s="42">
        <v>2</v>
      </c>
      <c r="N6" s="26">
        <f t="shared" si="4"/>
        <v>3676</v>
      </c>
      <c r="O6" s="26">
        <v>238</v>
      </c>
      <c r="P6" s="27">
        <f>M6*O6</f>
        <v>476</v>
      </c>
    </row>
    <row r="7" spans="1:21" x14ac:dyDescent="0.4">
      <c r="A7" s="2">
        <v>5</v>
      </c>
      <c r="B7" t="s">
        <v>7</v>
      </c>
      <c r="C7" s="2" t="s">
        <v>19</v>
      </c>
      <c r="D7">
        <v>34258.44</v>
      </c>
      <c r="E7">
        <v>7</v>
      </c>
      <c r="F7" s="3">
        <f t="shared" si="0"/>
        <v>239809.08000000002</v>
      </c>
      <c r="G7">
        <v>30000</v>
      </c>
      <c r="H7" s="3">
        <f t="shared" si="3"/>
        <v>210000</v>
      </c>
      <c r="I7" s="25">
        <v>7</v>
      </c>
      <c r="J7" s="26">
        <f t="shared" si="1"/>
        <v>239809.08000000002</v>
      </c>
      <c r="K7" s="26">
        <f t="shared" si="2"/>
        <v>4258.4400000000023</v>
      </c>
      <c r="L7" s="27">
        <f t="shared" si="5"/>
        <v>29809.080000000016</v>
      </c>
      <c r="M7" s="42"/>
      <c r="N7" s="26">
        <f t="shared" si="4"/>
        <v>0</v>
      </c>
      <c r="O7" s="26">
        <v>4258.4400000000023</v>
      </c>
      <c r="P7" s="27">
        <f>M7*O7</f>
        <v>0</v>
      </c>
    </row>
    <row r="8" spans="1:21" x14ac:dyDescent="0.4">
      <c r="A8" s="2">
        <v>6</v>
      </c>
      <c r="B8" t="s">
        <v>8</v>
      </c>
      <c r="C8" s="2" t="s">
        <v>20</v>
      </c>
      <c r="D8">
        <v>298</v>
      </c>
      <c r="E8">
        <v>100</v>
      </c>
      <c r="F8" s="3">
        <f t="shared" si="0"/>
        <v>29800</v>
      </c>
      <c r="G8">
        <v>250</v>
      </c>
      <c r="H8" s="3">
        <f t="shared" si="3"/>
        <v>25000</v>
      </c>
      <c r="I8" s="25">
        <v>100</v>
      </c>
      <c r="J8" s="26">
        <f t="shared" si="1"/>
        <v>29800</v>
      </c>
      <c r="K8" s="26">
        <f t="shared" si="2"/>
        <v>48</v>
      </c>
      <c r="L8" s="27">
        <f t="shared" si="5"/>
        <v>4800</v>
      </c>
      <c r="M8" s="42">
        <v>3</v>
      </c>
      <c r="N8" s="26">
        <f t="shared" si="4"/>
        <v>894</v>
      </c>
      <c r="O8" s="26">
        <v>48</v>
      </c>
      <c r="P8" s="27">
        <f>M8*O8</f>
        <v>144</v>
      </c>
      <c r="R8" s="3"/>
    </row>
    <row r="9" spans="1:21" x14ac:dyDescent="0.4">
      <c r="A9" s="2">
        <v>7</v>
      </c>
      <c r="B9" t="s">
        <v>9</v>
      </c>
      <c r="C9" s="2" t="s">
        <v>18</v>
      </c>
      <c r="D9">
        <v>696</v>
      </c>
      <c r="E9">
        <v>348</v>
      </c>
      <c r="F9" s="3">
        <f t="shared" si="0"/>
        <v>242208</v>
      </c>
      <c r="G9">
        <v>600</v>
      </c>
      <c r="H9" s="3">
        <f t="shared" si="3"/>
        <v>208800</v>
      </c>
      <c r="I9" s="25">
        <v>348</v>
      </c>
      <c r="J9" s="26">
        <f t="shared" si="1"/>
        <v>242208</v>
      </c>
      <c r="K9" s="26">
        <f t="shared" si="2"/>
        <v>96</v>
      </c>
      <c r="L9" s="27">
        <f t="shared" si="5"/>
        <v>33408</v>
      </c>
      <c r="M9" s="42">
        <v>18.100000000000001</v>
      </c>
      <c r="N9" s="26">
        <f t="shared" si="4"/>
        <v>12597.6</v>
      </c>
      <c r="O9" s="26">
        <v>96</v>
      </c>
      <c r="P9" s="27">
        <f>M9*O9</f>
        <v>1737.6000000000001</v>
      </c>
    </row>
    <row r="10" spans="1:21" x14ac:dyDescent="0.4">
      <c r="A10" s="2">
        <v>8</v>
      </c>
      <c r="B10" t="s">
        <v>10</v>
      </c>
      <c r="C10" s="2" t="s">
        <v>21</v>
      </c>
      <c r="D10">
        <v>30</v>
      </c>
      <c r="E10">
        <v>16408</v>
      </c>
      <c r="F10" s="3">
        <f t="shared" si="0"/>
        <v>492240</v>
      </c>
      <c r="G10">
        <v>25</v>
      </c>
      <c r="H10" s="3">
        <f t="shared" si="3"/>
        <v>410200</v>
      </c>
      <c r="I10" s="25">
        <v>16408</v>
      </c>
      <c r="J10" s="26">
        <f t="shared" si="1"/>
        <v>492240</v>
      </c>
      <c r="K10" s="26">
        <f t="shared" si="2"/>
        <v>5</v>
      </c>
      <c r="L10" s="27">
        <f t="shared" si="5"/>
        <v>82040</v>
      </c>
      <c r="M10" s="42"/>
      <c r="N10" s="26">
        <f t="shared" si="4"/>
        <v>0</v>
      </c>
      <c r="O10" s="26">
        <v>5</v>
      </c>
      <c r="P10" s="27">
        <f>M10*O10</f>
        <v>0</v>
      </c>
    </row>
    <row r="11" spans="1:21" x14ac:dyDescent="0.4">
      <c r="A11" s="2">
        <v>9</v>
      </c>
      <c r="B11" t="s">
        <v>11</v>
      </c>
      <c r="C11" s="2" t="s">
        <v>22</v>
      </c>
      <c r="D11">
        <v>16900</v>
      </c>
      <c r="E11">
        <v>7</v>
      </c>
      <c r="F11" s="3">
        <f t="shared" si="0"/>
        <v>118300</v>
      </c>
      <c r="G11">
        <v>15000</v>
      </c>
      <c r="H11" s="3">
        <f t="shared" si="3"/>
        <v>105000</v>
      </c>
      <c r="I11" s="25">
        <v>7</v>
      </c>
      <c r="J11" s="26">
        <f t="shared" si="1"/>
        <v>118300</v>
      </c>
      <c r="K11" s="26">
        <f t="shared" si="2"/>
        <v>1900</v>
      </c>
      <c r="L11" s="27">
        <f t="shared" si="5"/>
        <v>13300</v>
      </c>
      <c r="M11" s="42"/>
      <c r="N11" s="26">
        <f t="shared" si="4"/>
        <v>0</v>
      </c>
      <c r="O11" s="26">
        <v>1900</v>
      </c>
      <c r="P11" s="27">
        <f>M11*O11</f>
        <v>0</v>
      </c>
    </row>
    <row r="12" spans="1:21" x14ac:dyDescent="0.4">
      <c r="A12" s="2">
        <v>10</v>
      </c>
      <c r="B12" t="s">
        <v>12</v>
      </c>
      <c r="C12" s="2" t="s">
        <v>23</v>
      </c>
      <c r="D12">
        <v>2276</v>
      </c>
      <c r="E12">
        <v>14</v>
      </c>
      <c r="F12" s="3">
        <f t="shared" si="0"/>
        <v>31864</v>
      </c>
      <c r="G12">
        <v>2000</v>
      </c>
      <c r="H12" s="3">
        <f t="shared" si="3"/>
        <v>28000</v>
      </c>
      <c r="I12" s="25">
        <v>10</v>
      </c>
      <c r="J12" s="26">
        <f t="shared" si="1"/>
        <v>22760</v>
      </c>
      <c r="K12" s="26">
        <f t="shared" si="2"/>
        <v>276</v>
      </c>
      <c r="L12" s="27">
        <f t="shared" si="5"/>
        <v>2760</v>
      </c>
      <c r="M12" s="42"/>
      <c r="N12" s="26">
        <f t="shared" si="4"/>
        <v>0</v>
      </c>
      <c r="O12" s="26">
        <v>276</v>
      </c>
      <c r="P12" s="27">
        <f>M12*O12</f>
        <v>0</v>
      </c>
    </row>
    <row r="13" spans="1:21" x14ac:dyDescent="0.4">
      <c r="A13" s="2">
        <v>11</v>
      </c>
      <c r="B13" t="s">
        <v>13</v>
      </c>
      <c r="C13" s="2" t="s">
        <v>21</v>
      </c>
      <c r="D13">
        <v>1144</v>
      </c>
      <c r="E13">
        <v>300</v>
      </c>
      <c r="F13" s="3">
        <f t="shared" si="0"/>
        <v>343200</v>
      </c>
      <c r="G13">
        <v>1000</v>
      </c>
      <c r="H13" s="3">
        <f t="shared" si="3"/>
        <v>300000</v>
      </c>
      <c r="I13" s="25"/>
      <c r="J13" s="26">
        <f t="shared" si="1"/>
        <v>0</v>
      </c>
      <c r="K13" s="26">
        <f t="shared" si="2"/>
        <v>144</v>
      </c>
      <c r="L13" s="27">
        <f t="shared" si="5"/>
        <v>0</v>
      </c>
      <c r="M13" s="42"/>
      <c r="N13" s="26">
        <f t="shared" si="4"/>
        <v>0</v>
      </c>
      <c r="O13" s="26">
        <v>144</v>
      </c>
      <c r="P13" s="27">
        <f>M13*O13</f>
        <v>0</v>
      </c>
    </row>
    <row r="14" spans="1:21" ht="15.9" thickBot="1" x14ac:dyDescent="0.45">
      <c r="A14" s="2">
        <v>12</v>
      </c>
      <c r="B14" t="s">
        <v>14</v>
      </c>
      <c r="C14" s="2" t="s">
        <v>21</v>
      </c>
      <c r="D14">
        <v>348</v>
      </c>
      <c r="E14">
        <v>300</v>
      </c>
      <c r="F14" s="3">
        <f t="shared" si="0"/>
        <v>104400</v>
      </c>
      <c r="G14">
        <v>300</v>
      </c>
      <c r="H14" s="3">
        <f t="shared" si="3"/>
        <v>90000</v>
      </c>
      <c r="I14" s="25"/>
      <c r="J14" s="26">
        <f t="shared" si="1"/>
        <v>0</v>
      </c>
      <c r="K14" s="26">
        <f t="shared" si="2"/>
        <v>48</v>
      </c>
      <c r="L14" s="27">
        <f t="shared" si="5"/>
        <v>0</v>
      </c>
      <c r="M14" s="42"/>
      <c r="N14" s="26">
        <f t="shared" si="4"/>
        <v>0</v>
      </c>
      <c r="O14" s="26">
        <v>48</v>
      </c>
      <c r="P14" s="27">
        <f>M14*O14</f>
        <v>0</v>
      </c>
    </row>
    <row r="15" spans="1:21" s="6" customFormat="1" ht="17.149999999999999" thickTop="1" x14ac:dyDescent="0.45">
      <c r="A15" s="5"/>
      <c r="B15" s="6" t="s">
        <v>44</v>
      </c>
      <c r="C15" s="5"/>
      <c r="D15" s="6">
        <v>1350</v>
      </c>
      <c r="I15" s="28"/>
      <c r="J15" s="29">
        <f t="shared" si="1"/>
        <v>0</v>
      </c>
      <c r="K15" s="30"/>
      <c r="L15" s="31"/>
      <c r="M15" s="43">
        <v>106.3</v>
      </c>
      <c r="N15" s="26">
        <f t="shared" si="4"/>
        <v>143505</v>
      </c>
      <c r="O15" s="30">
        <v>160</v>
      </c>
      <c r="P15" s="27">
        <f>M15*O15</f>
        <v>17008</v>
      </c>
      <c r="R15" s="17" t="s">
        <v>37</v>
      </c>
      <c r="S15" s="18"/>
      <c r="T15" s="17" t="s">
        <v>45</v>
      </c>
      <c r="U15" s="18"/>
    </row>
    <row r="16" spans="1:21" s="10" customFormat="1" ht="16.75" x14ac:dyDescent="0.45">
      <c r="A16" s="9"/>
      <c r="C16" s="9" t="s">
        <v>2</v>
      </c>
      <c r="D16" s="15">
        <f>SUM(F3:F14)</f>
        <v>2360004.08</v>
      </c>
      <c r="E16" s="15"/>
      <c r="F16" s="15"/>
      <c r="G16" s="15">
        <f>SUM(H3:H15)</f>
        <v>2029000</v>
      </c>
      <c r="H16" s="15"/>
      <c r="I16" s="32">
        <f>SUM(J3:J15)</f>
        <v>1903300.08</v>
      </c>
      <c r="J16" s="33"/>
      <c r="K16" s="34"/>
      <c r="L16" s="35">
        <f>SUM(L3:L15)</f>
        <v>272300.08</v>
      </c>
      <c r="M16" s="32">
        <f>SUM(N3:N15)</f>
        <v>230131.8</v>
      </c>
      <c r="N16" s="33"/>
      <c r="O16" s="34"/>
      <c r="P16" s="35">
        <f>SUM(P3:P15)</f>
        <v>27974.799999999999</v>
      </c>
      <c r="R16" s="11" t="s">
        <v>39</v>
      </c>
      <c r="S16" s="12">
        <f>I18</f>
        <v>1998465.084</v>
      </c>
      <c r="T16" s="11" t="s">
        <v>39</v>
      </c>
      <c r="U16" s="12">
        <f>M18</f>
        <v>241638.38999999998</v>
      </c>
    </row>
    <row r="17" spans="1:23" s="10" customFormat="1" ht="16.75" x14ac:dyDescent="0.45">
      <c r="A17" s="9"/>
      <c r="C17" s="8" t="s">
        <v>32</v>
      </c>
      <c r="D17" s="15">
        <f>D16*0.05</f>
        <v>118000.20400000001</v>
      </c>
      <c r="E17" s="15"/>
      <c r="F17" s="15"/>
      <c r="G17" s="15">
        <f>G16*0.05</f>
        <v>101450</v>
      </c>
      <c r="H17" s="15"/>
      <c r="I17" s="32">
        <f>I16*0.05</f>
        <v>95165.004000000015</v>
      </c>
      <c r="J17" s="33"/>
      <c r="K17" s="34"/>
      <c r="L17" s="35">
        <f>L16*0.05</f>
        <v>13615.004000000001</v>
      </c>
      <c r="M17" s="32">
        <f>M16*0.05</f>
        <v>11506.59</v>
      </c>
      <c r="N17" s="33"/>
      <c r="O17" s="34"/>
      <c r="P17" s="35">
        <f>P16*0.05</f>
        <v>1398.74</v>
      </c>
      <c r="R17" s="11" t="s">
        <v>38</v>
      </c>
      <c r="S17" s="12">
        <f>I19</f>
        <v>199846.50840000002</v>
      </c>
      <c r="T17" s="11" t="s">
        <v>38</v>
      </c>
      <c r="U17" s="12">
        <f>M19</f>
        <v>24163.839</v>
      </c>
    </row>
    <row r="18" spans="1:23" s="10" customFormat="1" ht="16.75" x14ac:dyDescent="0.45">
      <c r="A18" s="9"/>
      <c r="C18" s="9" t="s">
        <v>1</v>
      </c>
      <c r="D18" s="15">
        <f>D16+D17</f>
        <v>2478004.284</v>
      </c>
      <c r="E18" s="15"/>
      <c r="F18" s="15"/>
      <c r="G18" s="15">
        <f>G16+G17</f>
        <v>2130450</v>
      </c>
      <c r="H18" s="15"/>
      <c r="I18" s="32">
        <f>I16+I17</f>
        <v>1998465.084</v>
      </c>
      <c r="J18" s="33"/>
      <c r="K18" s="34"/>
      <c r="L18" s="35">
        <f>L16+L17</f>
        <v>285915.08400000003</v>
      </c>
      <c r="M18" s="32">
        <f>M16+M17</f>
        <v>241638.38999999998</v>
      </c>
      <c r="N18" s="33"/>
      <c r="O18" s="34"/>
      <c r="P18" s="35">
        <f>P16+P17</f>
        <v>29373.54</v>
      </c>
      <c r="R18" s="11" t="s">
        <v>40</v>
      </c>
      <c r="S18" s="12">
        <f>I20</f>
        <v>1798618.5756000001</v>
      </c>
      <c r="T18" s="11" t="s">
        <v>40</v>
      </c>
      <c r="U18" s="12">
        <f>M20</f>
        <v>217474.55099999998</v>
      </c>
      <c r="V18" s="8"/>
      <c r="W18" s="7"/>
    </row>
    <row r="19" spans="1:23" s="10" customFormat="1" ht="16.75" x14ac:dyDescent="0.45">
      <c r="A19" s="9"/>
      <c r="C19" s="9" t="s">
        <v>31</v>
      </c>
      <c r="I19" s="32">
        <f>I18*0.1</f>
        <v>199846.50840000002</v>
      </c>
      <c r="J19" s="33"/>
      <c r="K19" s="36"/>
      <c r="L19" s="37"/>
      <c r="M19" s="32">
        <f>M18*0.1</f>
        <v>24163.839</v>
      </c>
      <c r="N19" s="33"/>
      <c r="O19" s="36"/>
      <c r="P19" s="37"/>
      <c r="R19" s="11" t="s">
        <v>34</v>
      </c>
      <c r="S19" s="12">
        <f>L18</f>
        <v>285915.08400000003</v>
      </c>
      <c r="T19" s="11" t="s">
        <v>34</v>
      </c>
      <c r="U19" s="12">
        <f>P18</f>
        <v>29373.54</v>
      </c>
      <c r="V19" s="9"/>
      <c r="W19" s="7"/>
    </row>
    <row r="20" spans="1:23" s="10" customFormat="1" ht="17.149999999999999" thickBot="1" x14ac:dyDescent="0.5">
      <c r="A20" s="9"/>
      <c r="C20" s="9" t="s">
        <v>33</v>
      </c>
      <c r="I20" s="38">
        <f>I18-I19</f>
        <v>1798618.5756000001</v>
      </c>
      <c r="J20" s="39"/>
      <c r="K20" s="40"/>
      <c r="L20" s="41"/>
      <c r="M20" s="38">
        <f>M18-M19</f>
        <v>217474.55099999998</v>
      </c>
      <c r="N20" s="44"/>
      <c r="O20" s="40"/>
      <c r="P20" s="41"/>
      <c r="R20" s="11" t="s">
        <v>36</v>
      </c>
      <c r="S20" s="12">
        <f>(S18-S19)*0.03</f>
        <v>45381.104747999998</v>
      </c>
      <c r="T20" s="11" t="s">
        <v>36</v>
      </c>
      <c r="U20" s="12">
        <f>(U18-U19)*0.03</f>
        <v>5643.0303299999987</v>
      </c>
      <c r="V20" s="9"/>
      <c r="W20" s="7"/>
    </row>
    <row r="21" spans="1:23" s="10" customFormat="1" ht="17.149999999999999" thickTop="1" x14ac:dyDescent="0.45">
      <c r="A21" s="9"/>
      <c r="C21" s="9"/>
      <c r="R21" s="11" t="s">
        <v>35</v>
      </c>
      <c r="S21" s="12">
        <f>(S18-S19)*0.05</f>
        <v>75635.174580000006</v>
      </c>
      <c r="T21" s="11" t="s">
        <v>35</v>
      </c>
      <c r="U21" s="12">
        <f>(U18-U19)*0.05</f>
        <v>9405.0505499999981</v>
      </c>
    </row>
    <row r="22" spans="1:23" s="10" customFormat="1" ht="16.75" x14ac:dyDescent="0.45">
      <c r="A22" s="9"/>
      <c r="C22" s="9"/>
      <c r="R22" s="11" t="s">
        <v>41</v>
      </c>
      <c r="S22" s="12">
        <f>S18-S19-S20-S21</f>
        <v>1391687.212272</v>
      </c>
      <c r="T22" s="11" t="s">
        <v>41</v>
      </c>
      <c r="U22" s="12">
        <f>U18-U19-U20-U21</f>
        <v>173052.93011999998</v>
      </c>
    </row>
    <row r="23" spans="1:23" ht="17.149999999999999" thickBot="1" x14ac:dyDescent="0.5">
      <c r="R23" s="13" t="s">
        <v>42</v>
      </c>
      <c r="S23" s="14">
        <v>1400000</v>
      </c>
      <c r="T23" s="13" t="s">
        <v>42</v>
      </c>
      <c r="U23" s="14">
        <v>170000</v>
      </c>
    </row>
    <row r="24" spans="1:23" ht="15.9" thickTop="1" x14ac:dyDescent="0.4"/>
  </sheetData>
  <mergeCells count="22">
    <mergeCell ref="M1:P1"/>
    <mergeCell ref="T15:U15"/>
    <mergeCell ref="M16:N16"/>
    <mergeCell ref="M17:N17"/>
    <mergeCell ref="M18:N18"/>
    <mergeCell ref="I19:J19"/>
    <mergeCell ref="I20:J20"/>
    <mergeCell ref="R15:S15"/>
    <mergeCell ref="G16:H16"/>
    <mergeCell ref="G17:H17"/>
    <mergeCell ref="G18:H18"/>
    <mergeCell ref="I16:J16"/>
    <mergeCell ref="I17:J17"/>
    <mergeCell ref="I18:J18"/>
    <mergeCell ref="M19:N19"/>
    <mergeCell ref="M20:N20"/>
    <mergeCell ref="D17:F17"/>
    <mergeCell ref="D18:F18"/>
    <mergeCell ref="I1:L1"/>
    <mergeCell ref="D1:F1"/>
    <mergeCell ref="D16:F16"/>
    <mergeCell ref="G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2022-03-01T09:41:56Z</dcterms:modified>
</cp:coreProperties>
</file>