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57" windowHeight="5760" activeTab="3"/>
  </bookViews>
  <sheets>
    <sheet name="元泰益" sheetId="1" r:id="rId1"/>
    <sheet name="元泰益(實際數量)" sheetId="2" r:id="rId2"/>
    <sheet name="代雇工分項表" sheetId="3" r:id="rId3"/>
    <sheet name="工作表3" sheetId="5" r:id="rId4"/>
    <sheet name="1" sheetId="4" r:id="rId5"/>
    <sheet name="工作表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5" l="1"/>
  <c r="AD4" i="5" s="1"/>
  <c r="AC5" i="5"/>
  <c r="AD5" i="5" s="1"/>
  <c r="AC6" i="5"/>
  <c r="AD6" i="5" s="1"/>
  <c r="AC7" i="5"/>
  <c r="AD7" i="5" s="1"/>
  <c r="AC8" i="5"/>
  <c r="AD8" i="5" s="1"/>
  <c r="AC9" i="5"/>
  <c r="AD9" i="5" s="1"/>
  <c r="AC10" i="5"/>
  <c r="AD10" i="5" s="1"/>
  <c r="AC11" i="5"/>
  <c r="AD11" i="5" s="1"/>
  <c r="AC12" i="5"/>
  <c r="AD12" i="5" s="1"/>
  <c r="AC13" i="5"/>
  <c r="AD13" i="5" s="1"/>
  <c r="AC14" i="5"/>
  <c r="AD14" i="5" s="1"/>
  <c r="AC3" i="5"/>
  <c r="AD3" i="5" s="1"/>
  <c r="AB4" i="5"/>
  <c r="AB5" i="5"/>
  <c r="AB6" i="5"/>
  <c r="AB7" i="5"/>
  <c r="AB8" i="5"/>
  <c r="AB9" i="5"/>
  <c r="AB10" i="5"/>
  <c r="AB11" i="5"/>
  <c r="AB12" i="5"/>
  <c r="AB13" i="5"/>
  <c r="AB14" i="5"/>
  <c r="AB3" i="5"/>
  <c r="AB16" i="5" l="1"/>
  <c r="AD16" i="5"/>
  <c r="AB17" i="5"/>
  <c r="AB18" i="5" s="1"/>
  <c r="AD17" i="5" l="1"/>
  <c r="AD18" i="5" s="1"/>
  <c r="F4" i="5" l="1"/>
  <c r="F5" i="5"/>
  <c r="F6" i="5"/>
  <c r="F7" i="5"/>
  <c r="F8" i="5"/>
  <c r="F9" i="5"/>
  <c r="F10" i="5"/>
  <c r="F11" i="5"/>
  <c r="F12" i="5"/>
  <c r="F13" i="5"/>
  <c r="F14" i="5"/>
  <c r="F3" i="5"/>
  <c r="D16" i="5" l="1"/>
  <c r="D17" i="5" s="1"/>
  <c r="D18" i="5" s="1"/>
  <c r="J7" i="6"/>
  <c r="F7" i="6"/>
  <c r="I7" i="6"/>
  <c r="H7" i="6"/>
  <c r="G7" i="6"/>
  <c r="G8" i="6" l="1"/>
  <c r="H8" i="6"/>
  <c r="I8" i="6"/>
  <c r="J8" i="6"/>
  <c r="F8" i="6"/>
  <c r="G6" i="6"/>
  <c r="H6" i="6"/>
  <c r="I6" i="6"/>
  <c r="J6" i="6"/>
  <c r="F6" i="6"/>
  <c r="I5" i="6"/>
  <c r="H5" i="6"/>
  <c r="G5" i="6"/>
  <c r="J4" i="6"/>
  <c r="E5" i="6"/>
  <c r="F5" i="6" s="1"/>
  <c r="E4" i="6"/>
  <c r="F4" i="6" s="1"/>
  <c r="J5" i="6" l="1"/>
  <c r="I4" i="6"/>
  <c r="H4" i="6"/>
  <c r="G4" i="6"/>
  <c r="H13" i="1"/>
  <c r="I8" i="3"/>
  <c r="Z4" i="5" l="1"/>
  <c r="Z5" i="5"/>
  <c r="Z6" i="5"/>
  <c r="Z7" i="5"/>
  <c r="Z8" i="5"/>
  <c r="Z9" i="5"/>
  <c r="Z10" i="5"/>
  <c r="Z11" i="5"/>
  <c r="Z12" i="5"/>
  <c r="Z13" i="5"/>
  <c r="Z14" i="5"/>
  <c r="Z3" i="5"/>
  <c r="Z16" i="5" l="1"/>
  <c r="Z17" i="5" s="1"/>
  <c r="Z18" i="5" s="1"/>
  <c r="E22" i="3" l="1"/>
  <c r="E18" i="3"/>
  <c r="E14" i="3"/>
  <c r="E10" i="3"/>
  <c r="F14" i="1" l="1"/>
  <c r="F15" i="1" s="1"/>
  <c r="W4" i="5" l="1"/>
  <c r="W5" i="5"/>
  <c r="W6" i="5"/>
  <c r="W7" i="5"/>
  <c r="W8" i="5"/>
  <c r="W9" i="5"/>
  <c r="W10" i="5"/>
  <c r="W11" i="5"/>
  <c r="W12" i="5"/>
  <c r="W13" i="5"/>
  <c r="W14" i="5"/>
  <c r="W3" i="5"/>
  <c r="T4" i="5"/>
  <c r="T5" i="5"/>
  <c r="T6" i="5"/>
  <c r="T7" i="5"/>
  <c r="T8" i="5"/>
  <c r="T9" i="5"/>
  <c r="T10" i="5"/>
  <c r="T11" i="5"/>
  <c r="T12" i="5"/>
  <c r="T13" i="5"/>
  <c r="T14" i="5"/>
  <c r="T3" i="5"/>
  <c r="P4" i="5"/>
  <c r="Q4" i="5" s="1"/>
  <c r="P5" i="5"/>
  <c r="Q5" i="5" s="1"/>
  <c r="P6" i="5"/>
  <c r="Q6" i="5" s="1"/>
  <c r="P7" i="5"/>
  <c r="Q7" i="5" s="1"/>
  <c r="P8" i="5"/>
  <c r="Q8" i="5" s="1"/>
  <c r="P9" i="5"/>
  <c r="Q9" i="5" s="1"/>
  <c r="P10" i="5"/>
  <c r="Q10" i="5" s="1"/>
  <c r="P11" i="5"/>
  <c r="Q11" i="5" s="1"/>
  <c r="P12" i="5"/>
  <c r="Q12" i="5" s="1"/>
  <c r="P13" i="5"/>
  <c r="Q13" i="5" s="1"/>
  <c r="P14" i="5"/>
  <c r="Q14" i="5" s="1"/>
  <c r="P3" i="5"/>
  <c r="Q3" i="5" s="1"/>
  <c r="M4" i="5"/>
  <c r="N4" i="5" s="1"/>
  <c r="M5" i="5"/>
  <c r="N5" i="5" s="1"/>
  <c r="M6" i="5"/>
  <c r="N6" i="5" s="1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M14" i="5"/>
  <c r="N14" i="5" s="1"/>
  <c r="M3" i="5"/>
  <c r="N3" i="5" s="1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3" i="5"/>
  <c r="K3" i="5" s="1"/>
  <c r="H4" i="5"/>
  <c r="H5" i="5"/>
  <c r="H6" i="5"/>
  <c r="H7" i="5"/>
  <c r="H8" i="5"/>
  <c r="H9" i="5"/>
  <c r="H10" i="5"/>
  <c r="H11" i="5"/>
  <c r="H12" i="5"/>
  <c r="H13" i="5"/>
  <c r="H14" i="5"/>
  <c r="H3" i="5"/>
  <c r="W16" i="5" l="1"/>
  <c r="W17" i="5" s="1"/>
  <c r="W18" i="5" s="1"/>
  <c r="T16" i="5"/>
  <c r="Q16" i="5"/>
  <c r="H16" i="5"/>
  <c r="H17" i="5" s="1"/>
  <c r="H18" i="5" s="1"/>
  <c r="N16" i="5"/>
  <c r="K16" i="5"/>
  <c r="O24" i="4"/>
  <c r="M24" i="4"/>
  <c r="K24" i="4"/>
  <c r="G24" i="4"/>
  <c r="O23" i="4"/>
  <c r="O25" i="4" s="1"/>
  <c r="M23" i="4"/>
  <c r="M25" i="4" s="1"/>
  <c r="K23" i="4"/>
  <c r="K25" i="4" s="1"/>
  <c r="G23" i="4"/>
  <c r="G25" i="4" s="1"/>
  <c r="E20" i="4"/>
  <c r="I17" i="4"/>
  <c r="I23" i="4" s="1"/>
  <c r="E16" i="4"/>
  <c r="E12" i="4"/>
  <c r="E9" i="4"/>
  <c r="E23" i="4" s="1"/>
  <c r="G26" i="3"/>
  <c r="O25" i="3"/>
  <c r="O26" i="3" s="1"/>
  <c r="M25" i="3"/>
  <c r="K25" i="3"/>
  <c r="K26" i="3" s="1"/>
  <c r="G25" i="3"/>
  <c r="G27" i="3" s="1"/>
  <c r="I25" i="3"/>
  <c r="E25" i="3"/>
  <c r="K20" i="5" l="1"/>
  <c r="T20" i="5"/>
  <c r="M26" i="3"/>
  <c r="M27" i="3" s="1"/>
  <c r="K21" i="5"/>
  <c r="K22" i="5" s="1"/>
  <c r="N17" i="5"/>
  <c r="N20" i="5"/>
  <c r="Q20" i="5"/>
  <c r="W20" i="5"/>
  <c r="W21" i="5" s="1"/>
  <c r="W22" i="5" s="1"/>
  <c r="T17" i="5"/>
  <c r="T18" i="5" s="1"/>
  <c r="Q17" i="5"/>
  <c r="Q18" i="5" s="1"/>
  <c r="N18" i="5"/>
  <c r="K17" i="5"/>
  <c r="K18" i="5" s="1"/>
  <c r="K27" i="3"/>
  <c r="I24" i="4"/>
  <c r="I25" i="4" s="1"/>
  <c r="E24" i="4"/>
  <c r="E25" i="4"/>
  <c r="E26" i="3"/>
  <c r="E27" i="3" s="1"/>
  <c r="I26" i="3"/>
  <c r="I27" i="3" s="1"/>
  <c r="O27" i="3"/>
  <c r="F23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F14" i="2" s="1"/>
  <c r="H4" i="2"/>
  <c r="H14" i="2" s="1"/>
  <c r="F4" i="2"/>
  <c r="H3" i="2"/>
  <c r="F3" i="2"/>
  <c r="N21" i="5" l="1"/>
  <c r="N22" i="5" s="1"/>
  <c r="Q21" i="5"/>
  <c r="Q22" i="5" s="1"/>
  <c r="T21" i="5"/>
  <c r="T22" i="5" s="1"/>
  <c r="D26" i="4"/>
  <c r="D28" i="3"/>
  <c r="H4" i="1" l="1"/>
  <c r="H5" i="1"/>
  <c r="H6" i="1"/>
  <c r="H7" i="1"/>
  <c r="H8" i="1"/>
  <c r="H9" i="1"/>
  <c r="H10" i="1"/>
  <c r="H11" i="1"/>
  <c r="H12" i="1"/>
  <c r="H15" i="1" s="1"/>
  <c r="H3" i="1"/>
  <c r="F4" i="1"/>
  <c r="F5" i="1"/>
  <c r="F6" i="1"/>
  <c r="F7" i="1"/>
  <c r="F8" i="1"/>
  <c r="F9" i="1"/>
  <c r="F10" i="1"/>
  <c r="F11" i="1"/>
  <c r="F12" i="1"/>
  <c r="F13" i="1"/>
  <c r="F3" i="1"/>
</calcChain>
</file>

<file path=xl/sharedStrings.xml><?xml version="1.0" encoding="utf-8"?>
<sst xmlns="http://schemas.openxmlformats.org/spreadsheetml/2006/main" count="271" uniqueCount="130">
  <si>
    <t>工程明細表</t>
    <phoneticPr fontId="1" type="noConversion"/>
  </si>
  <si>
    <t>項次</t>
    <phoneticPr fontId="1" type="noConversion"/>
  </si>
  <si>
    <t>項目及規格</t>
    <phoneticPr fontId="1" type="noConversion"/>
  </si>
  <si>
    <t>單位</t>
    <phoneticPr fontId="1" type="noConversion"/>
  </si>
  <si>
    <t>實際數量</t>
    <phoneticPr fontId="1" type="noConversion"/>
  </si>
  <si>
    <t>喬木-黃金風鈴木</t>
    <phoneticPr fontId="1" type="noConversion"/>
  </si>
  <si>
    <t>喬木-光蠟木</t>
    <phoneticPr fontId="1" type="noConversion"/>
  </si>
  <si>
    <t>草木-地毯草</t>
    <phoneticPr fontId="1" type="noConversion"/>
  </si>
  <si>
    <t>灌木-滿福木</t>
    <phoneticPr fontId="1" type="noConversion"/>
  </si>
  <si>
    <t>灌木-鐵莧</t>
    <phoneticPr fontId="1" type="noConversion"/>
  </si>
  <si>
    <t>變葉木</t>
    <phoneticPr fontId="1" type="noConversion"/>
  </si>
  <si>
    <t>花土</t>
    <phoneticPr fontId="1" type="noConversion"/>
  </si>
  <si>
    <t>人行道既有路樹移除</t>
    <phoneticPr fontId="1" type="noConversion"/>
  </si>
  <si>
    <t>株</t>
    <phoneticPr fontId="1" type="noConversion"/>
  </si>
  <si>
    <t>m2</t>
    <phoneticPr fontId="1" type="noConversion"/>
  </si>
  <si>
    <t>株</t>
    <phoneticPr fontId="1" type="noConversion"/>
  </si>
  <si>
    <t>合約數量</t>
    <phoneticPr fontId="1" type="noConversion"/>
  </si>
  <si>
    <t>深灰色透水磚(含工不含料)</t>
    <phoneticPr fontId="1" type="noConversion"/>
  </si>
  <si>
    <t>淺灰色透水磚(含工不含料)</t>
    <phoneticPr fontId="1" type="noConversion"/>
  </si>
  <si>
    <t>植草磚(不含底沙)</t>
    <phoneticPr fontId="1" type="noConversion"/>
  </si>
  <si>
    <t>合計</t>
    <phoneticPr fontId="1" type="noConversion"/>
  </si>
  <si>
    <t>實際複價</t>
    <phoneticPr fontId="1" type="noConversion"/>
  </si>
  <si>
    <t>合約單價</t>
    <phoneticPr fontId="1" type="noConversion"/>
  </si>
  <si>
    <t>合約複價</t>
    <phoneticPr fontId="1" type="noConversion"/>
  </si>
  <si>
    <t>豐禾營建-上揚國寶</t>
    <phoneticPr fontId="6" type="noConversion"/>
  </si>
  <si>
    <t xml:space="preserve">             景觀植栽工程-代雇工-分項明細表</t>
    <phoneticPr fontId="6" type="noConversion"/>
  </si>
  <si>
    <t>110.05.28</t>
    <phoneticPr fontId="6" type="noConversion"/>
  </si>
  <si>
    <t>項次</t>
    <phoneticPr fontId="6" type="noConversion"/>
  </si>
  <si>
    <t>日期</t>
    <phoneticPr fontId="6" type="noConversion"/>
  </si>
  <si>
    <t>工作項目</t>
    <phoneticPr fontId="6" type="noConversion"/>
  </si>
  <si>
    <t>林代工</t>
    <phoneticPr fontId="6" type="noConversion"/>
  </si>
  <si>
    <t>吳代工</t>
    <phoneticPr fontId="6" type="noConversion"/>
  </si>
  <si>
    <t>張代工</t>
    <phoneticPr fontId="6" type="noConversion"/>
  </si>
  <si>
    <t>粗工</t>
    <phoneticPr fontId="6" type="noConversion"/>
  </si>
  <si>
    <t>泥作</t>
    <phoneticPr fontId="6" type="noConversion"/>
  </si>
  <si>
    <t>JV</t>
    <phoneticPr fontId="6" type="noConversion"/>
  </si>
  <si>
    <t>點工</t>
    <phoneticPr fontId="6" type="noConversion"/>
  </si>
  <si>
    <t>金額</t>
    <phoneticPr fontId="6" type="noConversion"/>
  </si>
  <si>
    <t>金額</t>
    <phoneticPr fontId="6" type="noConversion"/>
  </si>
  <si>
    <t>點工</t>
    <phoneticPr fontId="6" type="noConversion"/>
  </si>
  <si>
    <t>全區後場景觀砂分鋪</t>
    <phoneticPr fontId="6" type="noConversion"/>
  </si>
  <si>
    <t>4*2500</t>
    <phoneticPr fontId="6" type="noConversion"/>
  </si>
  <si>
    <t>景觀花台進土</t>
    <phoneticPr fontId="6" type="noConversion"/>
  </si>
  <si>
    <t>1*7000+1*9000</t>
    <phoneticPr fontId="6" type="noConversion"/>
  </si>
  <si>
    <t>景觀花台分土</t>
    <phoneticPr fontId="6" type="noConversion"/>
  </si>
  <si>
    <t>4*1500</t>
    <phoneticPr fontId="6" type="noConversion"/>
  </si>
  <si>
    <t>店面A9景觀地磚鋪設</t>
    <phoneticPr fontId="6" type="noConversion"/>
  </si>
  <si>
    <t>4*3000</t>
    <phoneticPr fontId="6" type="noConversion"/>
  </si>
  <si>
    <t>店面A1~A22後場鋪貼草皮</t>
    <phoneticPr fontId="6" type="noConversion"/>
  </si>
  <si>
    <t>1*2500+2*2000+300</t>
    <phoneticPr fontId="6" type="noConversion"/>
  </si>
  <si>
    <t>私設道路植草磚分土</t>
    <phoneticPr fontId="6" type="noConversion"/>
  </si>
  <si>
    <t>私設道路鋪台北草</t>
    <phoneticPr fontId="6" type="noConversion"/>
  </si>
  <si>
    <t>喬木種植</t>
    <phoneticPr fontId="6" type="noConversion"/>
  </si>
  <si>
    <t>3*2500+300</t>
    <phoneticPr fontId="6" type="noConversion"/>
  </si>
  <si>
    <t>私設道路植草磚分土</t>
    <phoneticPr fontId="6" type="noConversion"/>
  </si>
  <si>
    <t>社區後場景觀分土</t>
    <phoneticPr fontId="6" type="noConversion"/>
  </si>
  <si>
    <t>3*1500</t>
    <phoneticPr fontId="6" type="noConversion"/>
  </si>
  <si>
    <t>私設道路鋪台北草</t>
    <phoneticPr fontId="6" type="noConversion"/>
  </si>
  <si>
    <t>鋪貼草皮+灌木種植</t>
    <phoneticPr fontId="6" type="noConversion"/>
  </si>
  <si>
    <t>1*2500+2*2000+500</t>
    <phoneticPr fontId="6" type="noConversion"/>
  </si>
  <si>
    <t>景觀花台進土</t>
    <phoneticPr fontId="6" type="noConversion"/>
  </si>
  <si>
    <t>0.5*7000+0.5*9000</t>
    <phoneticPr fontId="6" type="noConversion"/>
  </si>
  <si>
    <t>景觀花台分土</t>
    <phoneticPr fontId="6" type="noConversion"/>
  </si>
  <si>
    <t>鋪貼草皮+灌木種植</t>
    <phoneticPr fontId="6" type="noConversion"/>
  </si>
  <si>
    <t>0.5*2500+2*2000+500</t>
    <phoneticPr fontId="6" type="noConversion"/>
  </si>
  <si>
    <t>4*2500</t>
    <phoneticPr fontId="6" type="noConversion"/>
  </si>
  <si>
    <t>小計</t>
    <phoneticPr fontId="1" type="noConversion"/>
  </si>
  <si>
    <t>小計</t>
    <phoneticPr fontId="6" type="noConversion"/>
  </si>
  <si>
    <t>合計</t>
    <phoneticPr fontId="6" type="noConversion"/>
  </si>
  <si>
    <t>6*1500</t>
    <phoneticPr fontId="6" type="noConversion"/>
  </si>
  <si>
    <t>6*1500</t>
    <phoneticPr fontId="6" type="noConversion"/>
  </si>
  <si>
    <t>4*1500</t>
    <phoneticPr fontId="6" type="noConversion"/>
  </si>
  <si>
    <t>7000+9000</t>
    <phoneticPr fontId="1" type="noConversion"/>
  </si>
  <si>
    <t>原水泥樁拆除</t>
    <phoneticPr fontId="1" type="noConversion"/>
  </si>
  <si>
    <t>甲固定2.7</t>
    <phoneticPr fontId="1" type="noConversion"/>
  </si>
  <si>
    <t>甲固定4.0</t>
    <phoneticPr fontId="1" type="noConversion"/>
  </si>
  <si>
    <t>甲菱形</t>
    <phoneticPr fontId="1" type="noConversion"/>
  </si>
  <si>
    <t>小門</t>
    <phoneticPr fontId="1" type="noConversion"/>
  </si>
  <si>
    <t>LED</t>
    <phoneticPr fontId="1" type="noConversion"/>
  </si>
  <si>
    <t>防溢座</t>
    <phoneticPr fontId="1" type="noConversion"/>
  </si>
  <si>
    <t>整地除草整平</t>
    <phoneticPr fontId="1" type="noConversion"/>
  </si>
  <si>
    <t>行道樹移植</t>
    <phoneticPr fontId="1" type="noConversion"/>
  </si>
  <si>
    <t>水溝蓋</t>
    <phoneticPr fontId="1" type="noConversion"/>
  </si>
  <si>
    <t>地坪PC</t>
    <phoneticPr fontId="1" type="noConversion"/>
  </si>
  <si>
    <t>地坪PC敲除</t>
    <phoneticPr fontId="1" type="noConversion"/>
  </si>
  <si>
    <t>數量</t>
    <phoneticPr fontId="1" type="noConversion"/>
  </si>
  <si>
    <t>單價</t>
    <phoneticPr fontId="1" type="noConversion"/>
  </si>
  <si>
    <t>複價</t>
    <phoneticPr fontId="1" type="noConversion"/>
  </si>
  <si>
    <t>M</t>
    <phoneticPr fontId="1" type="noConversion"/>
  </si>
  <si>
    <t>座</t>
    <phoneticPr fontId="1" type="noConversion"/>
  </si>
  <si>
    <t>顆</t>
    <phoneticPr fontId="1" type="noConversion"/>
  </si>
  <si>
    <t>M2</t>
    <phoneticPr fontId="1" type="noConversion"/>
  </si>
  <si>
    <t>顆</t>
    <phoneticPr fontId="1" type="noConversion"/>
  </si>
  <si>
    <t>塊</t>
    <phoneticPr fontId="1" type="noConversion"/>
  </si>
  <si>
    <t>項次</t>
    <phoneticPr fontId="1" type="noConversion"/>
  </si>
  <si>
    <t>項目</t>
    <phoneticPr fontId="1" type="noConversion"/>
  </si>
  <si>
    <t>阿升</t>
    <phoneticPr fontId="1" type="noConversion"/>
  </si>
  <si>
    <t>報價</t>
    <phoneticPr fontId="1" type="noConversion"/>
  </si>
  <si>
    <t>議價</t>
    <phoneticPr fontId="1" type="noConversion"/>
  </si>
  <si>
    <t>界石-工資(追加)</t>
    <phoneticPr fontId="1" type="noConversion"/>
  </si>
  <si>
    <t>m</t>
    <phoneticPr fontId="1" type="noConversion"/>
  </si>
  <si>
    <t>備註</t>
    <phoneticPr fontId="1" type="noConversion"/>
  </si>
  <si>
    <r>
      <rPr>
        <sz val="11"/>
        <rFont val="標楷體"/>
        <family val="4"/>
        <charset val="136"/>
      </rPr>
      <t>OK</t>
    </r>
    <r>
      <rPr>
        <sz val="11"/>
        <color rgb="FFFF0000"/>
        <rFont val="標楷體"/>
        <family val="4"/>
        <charset val="136"/>
      </rPr>
      <t>(人工代為點工)</t>
    </r>
    <phoneticPr fontId="1" type="noConversion"/>
  </si>
  <si>
    <r>
      <rPr>
        <sz val="11"/>
        <rFont val="標楷體"/>
        <family val="4"/>
        <charset val="136"/>
      </rPr>
      <t>OK</t>
    </r>
    <r>
      <rPr>
        <sz val="11"/>
        <color rgb="FFFF0000"/>
        <rFont val="標楷體"/>
        <family val="4"/>
        <charset val="136"/>
      </rPr>
      <t>(回土及台北草點工處理)</t>
    </r>
    <phoneticPr fontId="1" type="noConversion"/>
  </si>
  <si>
    <t>OK</t>
    <phoneticPr fontId="1" type="noConversion"/>
  </si>
  <si>
    <t>尚未施作</t>
    <phoneticPr fontId="1" type="noConversion"/>
  </si>
  <si>
    <t>2*1500</t>
    <phoneticPr fontId="6" type="noConversion"/>
  </si>
  <si>
    <t>4*2500+300</t>
    <phoneticPr fontId="6" type="noConversion"/>
  </si>
  <si>
    <t>現場進580隻.剩餘約250隻
大學墅(連工帶料550元/M)
之前報價(連工帶料350元/隻60cm),工資(350-190)*330=52800元</t>
    <phoneticPr fontId="1" type="noConversion"/>
  </si>
  <si>
    <t>代工</t>
    <phoneticPr fontId="6" type="noConversion"/>
  </si>
  <si>
    <t>完全沒進.由代工處理
後區花土164.7m3*585=96,350</t>
    <phoneticPr fontId="1" type="noConversion"/>
  </si>
  <si>
    <t>6/9議價</t>
    <phoneticPr fontId="1" type="noConversion"/>
  </si>
  <si>
    <t>164.65*200</t>
    <phoneticPr fontId="1" type="noConversion"/>
  </si>
  <si>
    <t>合約數量</t>
    <phoneticPr fontId="1" type="noConversion"/>
  </si>
  <si>
    <t>金額</t>
    <phoneticPr fontId="1" type="noConversion"/>
  </si>
  <si>
    <t>備註</t>
    <phoneticPr fontId="1" type="noConversion"/>
  </si>
  <si>
    <t>丙F</t>
    <phoneticPr fontId="1" type="noConversion"/>
  </si>
  <si>
    <t>甲God</t>
    <phoneticPr fontId="1" type="noConversion"/>
  </si>
  <si>
    <t>乙Boss</t>
    <phoneticPr fontId="1" type="noConversion"/>
  </si>
  <si>
    <t>價差</t>
    <phoneticPr fontId="1" type="noConversion"/>
  </si>
  <si>
    <t>50%,30%,20%</t>
    <phoneticPr fontId="1" type="noConversion"/>
  </si>
  <si>
    <t>30%,50%,20%</t>
    <phoneticPr fontId="1" type="noConversion"/>
  </si>
  <si>
    <t>小計</t>
    <phoneticPr fontId="1" type="noConversion"/>
  </si>
  <si>
    <t>小計</t>
    <phoneticPr fontId="1" type="noConversion"/>
  </si>
  <si>
    <t>合計</t>
    <phoneticPr fontId="1" type="noConversion"/>
  </si>
  <si>
    <t>稅金8%</t>
    <phoneticPr fontId="1" type="noConversion"/>
  </si>
  <si>
    <t>合約</t>
    <phoneticPr fontId="1" type="noConversion"/>
  </si>
  <si>
    <t>第一期請款</t>
    <phoneticPr fontId="1" type="noConversion"/>
  </si>
  <si>
    <t>數量</t>
    <phoneticPr fontId="1" type="noConversion"/>
  </si>
  <si>
    <t>差價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</si>
</sst>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76" formatCode="_-* #,##0_-;\-* #,##0_-;_-* &quot;-&quot;??_-;_-@_-"/>
    <numFmt numFmtId="177" formatCode="m/d;@"/>
    <numFmt numFmtId="178" formatCode="#,##0_);[Red]\(#,##0\)"/>
    <numFmt numFmtId="179" formatCode="#,##0_ "/>
  </numFmts>
  <fonts count="14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0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1"/>
      <name val="標楷體"/>
      <family val="4"/>
      <charset val="136"/>
    </font>
    <font>
      <sz val="9"/>
      <color rgb="FFFF0000"/>
      <name val="標楷體"/>
      <family val="4"/>
      <charset val="136"/>
    </font>
    <font>
      <sz val="11"/>
      <color rgb="FF0070C0"/>
      <name val="標楷體"/>
      <family val="4"/>
      <charset val="136"/>
    </font>
    <font>
      <sz val="11"/>
      <color theme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>
      <alignment vertical="center"/>
    </xf>
    <xf numFmtId="0" fontId="4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176" fontId="2" fillId="2" borderId="0" xfId="0" applyNumberFormat="1" applyFont="1" applyFill="1"/>
    <xf numFmtId="0" fontId="2" fillId="3" borderId="0" xfId="0" applyFont="1" applyFill="1" applyAlignment="1">
      <alignment horizontal="right"/>
    </xf>
    <xf numFmtId="176" fontId="2" fillId="3" borderId="0" xfId="0" applyNumberFormat="1" applyFont="1" applyFill="1"/>
    <xf numFmtId="0" fontId="4" fillId="0" borderId="0" xfId="2"/>
    <xf numFmtId="0" fontId="4" fillId="0" borderId="11" xfId="2" applyBorder="1" applyAlignment="1">
      <alignment horizontal="center" vertical="center" wrapText="1"/>
    </xf>
    <xf numFmtId="0" fontId="4" fillId="0" borderId="12" xfId="2" applyBorder="1" applyAlignment="1">
      <alignment horizontal="center" vertical="center" wrapText="1"/>
    </xf>
    <xf numFmtId="177" fontId="4" fillId="0" borderId="1" xfId="2" applyNumberForma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78" fontId="4" fillId="0" borderId="11" xfId="2" applyNumberFormat="1" applyBorder="1" applyAlignment="1">
      <alignment horizontal="center" vertical="center" wrapText="1"/>
    </xf>
    <xf numFmtId="178" fontId="4" fillId="0" borderId="12" xfId="2" applyNumberFormat="1" applyBorder="1" applyAlignment="1">
      <alignment horizontal="center" vertical="center" wrapText="1"/>
    </xf>
    <xf numFmtId="178" fontId="6" fillId="0" borderId="11" xfId="2" applyNumberFormat="1" applyFont="1" applyBorder="1" applyAlignment="1">
      <alignment horizontal="center" vertical="center" wrapText="1"/>
    </xf>
    <xf numFmtId="178" fontId="8" fillId="0" borderId="11" xfId="2" applyNumberFormat="1" applyFont="1" applyBorder="1" applyAlignment="1">
      <alignment horizontal="center" vertical="center" wrapText="1"/>
    </xf>
    <xf numFmtId="0" fontId="4" fillId="0" borderId="1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9" fontId="4" fillId="0" borderId="13" xfId="2" applyNumberFormat="1" applyBorder="1" applyAlignment="1">
      <alignment horizontal="center" vertical="center" wrapText="1"/>
    </xf>
    <xf numFmtId="178" fontId="4" fillId="0" borderId="14" xfId="2" applyNumberFormat="1" applyBorder="1" applyAlignment="1">
      <alignment horizontal="center" vertical="center" wrapText="1"/>
    </xf>
    <xf numFmtId="178" fontId="4" fillId="0" borderId="15" xfId="2" applyNumberFormat="1" applyBorder="1" applyAlignment="1">
      <alignment horizontal="center" vertical="center" wrapText="1"/>
    </xf>
    <xf numFmtId="0" fontId="4" fillId="0" borderId="16" xfId="2" applyBorder="1" applyAlignment="1">
      <alignment horizontal="center" vertical="center"/>
    </xf>
    <xf numFmtId="0" fontId="4" fillId="0" borderId="2" xfId="2" applyBorder="1"/>
    <xf numFmtId="0" fontId="4" fillId="0" borderId="0" xfId="2" applyAlignment="1">
      <alignment horizontal="center" vertical="center"/>
    </xf>
    <xf numFmtId="178" fontId="8" fillId="0" borderId="12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9" fontId="0" fillId="0" borderId="0" xfId="0" applyNumberFormat="1"/>
    <xf numFmtId="9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177" fontId="4" fillId="0" borderId="0" xfId="2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6" xfId="2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178" fontId="4" fillId="0" borderId="17" xfId="2" applyNumberFormat="1" applyBorder="1" applyAlignment="1">
      <alignment horizontal="center"/>
    </xf>
    <xf numFmtId="178" fontId="4" fillId="0" borderId="18" xfId="2" applyNumberFormat="1" applyBorder="1" applyAlignment="1">
      <alignment horizontal="center"/>
    </xf>
    <xf numFmtId="178" fontId="4" fillId="0" borderId="19" xfId="2" applyNumberForma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4" fillId="0" borderId="3" xfId="2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178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一般" xfId="0" builtinId="0"/>
    <cellStyle name="一般 2" xfId="2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F14" sqref="F14"/>
    </sheetView>
  </sheetViews>
  <sheetFormatPr defaultColWidth="9.1640625" defaultRowHeight="15.45"/>
  <cols>
    <col min="1" max="1" width="9.1640625" style="1"/>
    <col min="2" max="2" width="31.58203125" style="1" bestFit="1" customWidth="1"/>
    <col min="3" max="3" width="9.1640625" style="1"/>
    <col min="4" max="4" width="11" style="1" bestFit="1" customWidth="1"/>
    <col min="5" max="5" width="16.1640625" style="1" bestFit="1" customWidth="1"/>
    <col min="6" max="6" width="14.83203125" style="1" bestFit="1" customWidth="1"/>
    <col min="7" max="7" width="11" style="1" bestFit="1" customWidth="1"/>
    <col min="8" max="8" width="14.83203125" style="1" bestFit="1" customWidth="1"/>
    <col min="9" max="9" width="30.4140625" style="1" customWidth="1"/>
    <col min="10" max="16384" width="9.1640625" style="1"/>
  </cols>
  <sheetData>
    <row r="1" spans="1:9">
      <c r="A1" s="45" t="s">
        <v>0</v>
      </c>
      <c r="B1" s="45"/>
      <c r="C1" s="45"/>
      <c r="D1" s="45"/>
      <c r="E1" s="45"/>
      <c r="F1" s="45"/>
      <c r="G1" s="45"/>
    </row>
    <row r="2" spans="1:9">
      <c r="A2" s="2" t="s">
        <v>1</v>
      </c>
      <c r="B2" s="2" t="s">
        <v>2</v>
      </c>
      <c r="C2" s="2" t="s">
        <v>3</v>
      </c>
      <c r="D2" s="2" t="s">
        <v>16</v>
      </c>
      <c r="E2" s="2" t="s">
        <v>22</v>
      </c>
      <c r="F2" s="2" t="s">
        <v>23</v>
      </c>
      <c r="G2" s="2" t="s">
        <v>4</v>
      </c>
      <c r="H2" s="2" t="s">
        <v>21</v>
      </c>
      <c r="I2" s="35" t="s">
        <v>101</v>
      </c>
    </row>
    <row r="3" spans="1:9">
      <c r="A3" s="2">
        <v>1</v>
      </c>
      <c r="B3" s="2" t="s">
        <v>5</v>
      </c>
      <c r="C3" s="2" t="s">
        <v>13</v>
      </c>
      <c r="D3" s="2">
        <v>11</v>
      </c>
      <c r="E3" s="3">
        <v>13500</v>
      </c>
      <c r="F3" s="3">
        <f>D3*E3</f>
        <v>148500</v>
      </c>
      <c r="G3" s="41">
        <v>11</v>
      </c>
      <c r="H3" s="38">
        <f>E3*G3</f>
        <v>148500</v>
      </c>
      <c r="I3" s="33" t="s">
        <v>102</v>
      </c>
    </row>
    <row r="4" spans="1:9">
      <c r="A4" s="2">
        <v>2</v>
      </c>
      <c r="B4" s="2" t="s">
        <v>6</v>
      </c>
      <c r="C4" s="2" t="s">
        <v>13</v>
      </c>
      <c r="D4" s="2">
        <v>10</v>
      </c>
      <c r="E4" s="3">
        <v>10800</v>
      </c>
      <c r="F4" s="3">
        <f t="shared" ref="F4:F13" si="0">D4*E4</f>
        <v>108000</v>
      </c>
      <c r="G4" s="41">
        <v>10</v>
      </c>
      <c r="H4" s="38">
        <f t="shared" ref="H4:H13" si="1">E4*G4</f>
        <v>108000</v>
      </c>
      <c r="I4" s="33" t="s">
        <v>102</v>
      </c>
    </row>
    <row r="5" spans="1:9">
      <c r="A5" s="2">
        <v>3</v>
      </c>
      <c r="B5" s="2" t="s">
        <v>7</v>
      </c>
      <c r="C5" s="2" t="s">
        <v>14</v>
      </c>
      <c r="D5" s="2">
        <v>537.29</v>
      </c>
      <c r="E5" s="3">
        <v>144</v>
      </c>
      <c r="F5" s="3">
        <f t="shared" si="0"/>
        <v>77369.759999999995</v>
      </c>
      <c r="G5" s="41">
        <v>518.5</v>
      </c>
      <c r="H5" s="38">
        <f t="shared" si="1"/>
        <v>74664</v>
      </c>
      <c r="I5" s="33" t="s">
        <v>102</v>
      </c>
    </row>
    <row r="6" spans="1:9">
      <c r="A6" s="2">
        <v>4</v>
      </c>
      <c r="B6" s="2" t="s">
        <v>8</v>
      </c>
      <c r="C6" s="2" t="s">
        <v>14</v>
      </c>
      <c r="D6" s="2">
        <v>26.09</v>
      </c>
      <c r="E6" s="3">
        <v>1170</v>
      </c>
      <c r="F6" s="3">
        <f t="shared" si="0"/>
        <v>30525.3</v>
      </c>
      <c r="G6" s="41">
        <v>26.09</v>
      </c>
      <c r="H6" s="38">
        <f t="shared" si="1"/>
        <v>30525.3</v>
      </c>
      <c r="I6" s="33" t="s">
        <v>102</v>
      </c>
    </row>
    <row r="7" spans="1:9">
      <c r="A7" s="2">
        <v>5</v>
      </c>
      <c r="B7" s="2" t="s">
        <v>9</v>
      </c>
      <c r="C7" s="2" t="s">
        <v>14</v>
      </c>
      <c r="D7" s="2">
        <v>15.94</v>
      </c>
      <c r="E7" s="3">
        <v>1080</v>
      </c>
      <c r="F7" s="3">
        <f t="shared" si="0"/>
        <v>17215.2</v>
      </c>
      <c r="G7" s="41">
        <v>15.94</v>
      </c>
      <c r="H7" s="38">
        <f t="shared" si="1"/>
        <v>17215.2</v>
      </c>
      <c r="I7" s="33" t="s">
        <v>102</v>
      </c>
    </row>
    <row r="8" spans="1:9">
      <c r="A8" s="2">
        <v>6</v>
      </c>
      <c r="B8" s="2" t="s">
        <v>10</v>
      </c>
      <c r="C8" s="2" t="s">
        <v>14</v>
      </c>
      <c r="D8" s="2">
        <v>18.850000000000001</v>
      </c>
      <c r="E8" s="3">
        <v>1350</v>
      </c>
      <c r="F8" s="3">
        <f t="shared" si="0"/>
        <v>25447.500000000004</v>
      </c>
      <c r="G8" s="41">
        <v>18.850000000000001</v>
      </c>
      <c r="H8" s="38">
        <f t="shared" si="1"/>
        <v>25447.500000000004</v>
      </c>
      <c r="I8" s="33" t="s">
        <v>102</v>
      </c>
    </row>
    <row r="9" spans="1:9">
      <c r="A9" s="2">
        <v>7</v>
      </c>
      <c r="B9" s="2" t="s">
        <v>17</v>
      </c>
      <c r="C9" s="2" t="s">
        <v>14</v>
      </c>
      <c r="D9" s="2">
        <v>356.41</v>
      </c>
      <c r="E9" s="3">
        <v>405</v>
      </c>
      <c r="F9" s="3">
        <f t="shared" si="0"/>
        <v>144346.05000000002</v>
      </c>
      <c r="G9" s="41">
        <v>156.41</v>
      </c>
      <c r="H9" s="42">
        <f t="shared" si="1"/>
        <v>63346.049999999996</v>
      </c>
      <c r="I9" s="35" t="s">
        <v>104</v>
      </c>
    </row>
    <row r="10" spans="1:9">
      <c r="A10" s="2">
        <v>8</v>
      </c>
      <c r="B10" s="2" t="s">
        <v>18</v>
      </c>
      <c r="C10" s="2" t="s">
        <v>14</v>
      </c>
      <c r="D10" s="2">
        <v>355.43</v>
      </c>
      <c r="E10" s="3">
        <v>405</v>
      </c>
      <c r="F10" s="3">
        <f t="shared" si="0"/>
        <v>143949.15</v>
      </c>
      <c r="G10" s="41">
        <v>355.43</v>
      </c>
      <c r="H10" s="42">
        <f t="shared" si="1"/>
        <v>143949.15</v>
      </c>
      <c r="I10" s="35" t="s">
        <v>104</v>
      </c>
    </row>
    <row r="11" spans="1:9">
      <c r="A11" s="2">
        <v>9</v>
      </c>
      <c r="B11" s="2" t="s">
        <v>19</v>
      </c>
      <c r="C11" s="2" t="s">
        <v>14</v>
      </c>
      <c r="D11" s="2">
        <v>256.5</v>
      </c>
      <c r="E11" s="3">
        <v>855</v>
      </c>
      <c r="F11" s="3">
        <f t="shared" si="0"/>
        <v>219307.5</v>
      </c>
      <c r="G11" s="41">
        <v>256.5</v>
      </c>
      <c r="H11" s="42">
        <f t="shared" si="1"/>
        <v>219307.5</v>
      </c>
      <c r="I11" s="33" t="s">
        <v>103</v>
      </c>
    </row>
    <row r="12" spans="1:9" ht="35.049999999999997" customHeight="1">
      <c r="A12" s="33">
        <v>10</v>
      </c>
      <c r="B12" s="33" t="s">
        <v>11</v>
      </c>
      <c r="C12" s="33" t="s">
        <v>14</v>
      </c>
      <c r="D12" s="33">
        <v>250.95</v>
      </c>
      <c r="E12" s="34">
        <v>585</v>
      </c>
      <c r="F12" s="34">
        <f t="shared" si="0"/>
        <v>146805.75</v>
      </c>
      <c r="G12" s="33">
        <v>164.7</v>
      </c>
      <c r="H12" s="34">
        <f t="shared" si="1"/>
        <v>96349.5</v>
      </c>
      <c r="I12" s="37" t="s">
        <v>110</v>
      </c>
    </row>
    <row r="13" spans="1:9">
      <c r="A13" s="33">
        <v>11</v>
      </c>
      <c r="B13" s="33" t="s">
        <v>12</v>
      </c>
      <c r="C13" s="33" t="s">
        <v>15</v>
      </c>
      <c r="D13" s="33">
        <v>11</v>
      </c>
      <c r="E13" s="34">
        <v>15000</v>
      </c>
      <c r="F13" s="34">
        <f t="shared" si="0"/>
        <v>165000</v>
      </c>
      <c r="G13" s="33">
        <v>11</v>
      </c>
      <c r="H13" s="34">
        <f t="shared" si="1"/>
        <v>165000</v>
      </c>
      <c r="I13" s="33" t="s">
        <v>105</v>
      </c>
    </row>
    <row r="14" spans="1:9" ht="50.05" customHeight="1">
      <c r="A14" s="2">
        <v>12</v>
      </c>
      <c r="B14" s="33" t="s">
        <v>99</v>
      </c>
      <c r="C14" s="2" t="s">
        <v>100</v>
      </c>
      <c r="D14" s="2"/>
      <c r="E14" s="3"/>
      <c r="F14" s="3">
        <f t="shared" ref="F14" si="2">D14*E14</f>
        <v>0</v>
      </c>
      <c r="G14" s="2"/>
      <c r="H14" s="3"/>
      <c r="I14" s="36" t="s">
        <v>108</v>
      </c>
    </row>
    <row r="15" spans="1:9">
      <c r="E15" s="6" t="s">
        <v>20</v>
      </c>
      <c r="F15" s="7">
        <f>SUM(F3:F14)</f>
        <v>1226466.21</v>
      </c>
      <c r="G15" s="4" t="s">
        <v>20</v>
      </c>
      <c r="H15" s="5">
        <f>SUM(H3:H14)</f>
        <v>1092304.2</v>
      </c>
    </row>
  </sheetData>
  <mergeCells count="1">
    <mergeCell ref="A1:G1"/>
  </mergeCells>
  <phoneticPr fontId="1" type="noConversion"/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9" sqref="G9"/>
    </sheetView>
  </sheetViews>
  <sheetFormatPr defaultColWidth="9.1640625" defaultRowHeight="15.45"/>
  <cols>
    <col min="1" max="1" width="9.1640625" style="1"/>
    <col min="2" max="2" width="31.58203125" style="1" bestFit="1" customWidth="1"/>
    <col min="3" max="3" width="9.1640625" style="1"/>
    <col min="4" max="4" width="11" style="1" bestFit="1" customWidth="1"/>
    <col min="5" max="5" width="16.1640625" style="1" bestFit="1" customWidth="1"/>
    <col min="6" max="6" width="14.83203125" style="1" bestFit="1" customWidth="1"/>
    <col min="7" max="7" width="11" style="1" bestFit="1" customWidth="1"/>
    <col min="8" max="8" width="14.83203125" style="1" bestFit="1" customWidth="1"/>
    <col min="9" max="16384" width="9.1640625" style="1"/>
  </cols>
  <sheetData>
    <row r="1" spans="1:8">
      <c r="A1" s="45" t="s">
        <v>0</v>
      </c>
      <c r="B1" s="45"/>
      <c r="C1" s="45"/>
      <c r="D1" s="45"/>
      <c r="E1" s="45"/>
      <c r="F1" s="45"/>
      <c r="G1" s="45"/>
    </row>
    <row r="2" spans="1:8">
      <c r="A2" s="2" t="s">
        <v>1</v>
      </c>
      <c r="B2" s="2" t="s">
        <v>2</v>
      </c>
      <c r="C2" s="2" t="s">
        <v>3</v>
      </c>
      <c r="D2" s="2" t="s">
        <v>16</v>
      </c>
      <c r="E2" s="2" t="s">
        <v>22</v>
      </c>
      <c r="F2" s="2" t="s">
        <v>23</v>
      </c>
      <c r="G2" s="2" t="s">
        <v>4</v>
      </c>
      <c r="H2" s="2" t="s">
        <v>21</v>
      </c>
    </row>
    <row r="3" spans="1:8">
      <c r="A3" s="2">
        <v>1</v>
      </c>
      <c r="B3" s="2" t="s">
        <v>5</v>
      </c>
      <c r="C3" s="2" t="s">
        <v>13</v>
      </c>
      <c r="D3" s="2">
        <v>11</v>
      </c>
      <c r="E3" s="3">
        <v>13500</v>
      </c>
      <c r="F3" s="3">
        <f>D3*E3</f>
        <v>148500</v>
      </c>
      <c r="G3" s="2">
        <v>11</v>
      </c>
      <c r="H3" s="3">
        <f>E3*G3</f>
        <v>148500</v>
      </c>
    </row>
    <row r="4" spans="1:8">
      <c r="A4" s="2">
        <v>2</v>
      </c>
      <c r="B4" s="2" t="s">
        <v>6</v>
      </c>
      <c r="C4" s="2" t="s">
        <v>13</v>
      </c>
      <c r="D4" s="2">
        <v>10</v>
      </c>
      <c r="E4" s="3">
        <v>10800</v>
      </c>
      <c r="F4" s="3">
        <f t="shared" ref="F4:F13" si="0">D4*E4</f>
        <v>108000</v>
      </c>
      <c r="G4" s="2">
        <v>10</v>
      </c>
      <c r="H4" s="3">
        <f t="shared" ref="H4:H13" si="1">E4*G4</f>
        <v>108000</v>
      </c>
    </row>
    <row r="5" spans="1:8">
      <c r="A5" s="2">
        <v>3</v>
      </c>
      <c r="B5" s="2" t="s">
        <v>7</v>
      </c>
      <c r="C5" s="2" t="s">
        <v>14</v>
      </c>
      <c r="D5" s="2">
        <v>537.29</v>
      </c>
      <c r="E5" s="3">
        <v>144</v>
      </c>
      <c r="F5" s="3">
        <f t="shared" si="0"/>
        <v>77369.759999999995</v>
      </c>
      <c r="G5" s="2">
        <v>518.5</v>
      </c>
      <c r="H5" s="3">
        <f t="shared" si="1"/>
        <v>74664</v>
      </c>
    </row>
    <row r="6" spans="1:8">
      <c r="A6" s="2">
        <v>4</v>
      </c>
      <c r="B6" s="2" t="s">
        <v>8</v>
      </c>
      <c r="C6" s="2" t="s">
        <v>14</v>
      </c>
      <c r="D6" s="2">
        <v>26.09</v>
      </c>
      <c r="E6" s="3">
        <v>1170</v>
      </c>
      <c r="F6" s="3">
        <f t="shared" si="0"/>
        <v>30525.3</v>
      </c>
      <c r="G6" s="2">
        <v>26.09</v>
      </c>
      <c r="H6" s="3">
        <f t="shared" si="1"/>
        <v>30525.3</v>
      </c>
    </row>
    <row r="7" spans="1:8">
      <c r="A7" s="2">
        <v>5</v>
      </c>
      <c r="B7" s="2" t="s">
        <v>9</v>
      </c>
      <c r="C7" s="2" t="s">
        <v>14</v>
      </c>
      <c r="D7" s="2">
        <v>15.94</v>
      </c>
      <c r="E7" s="3">
        <v>1080</v>
      </c>
      <c r="F7" s="3">
        <f t="shared" si="0"/>
        <v>17215.2</v>
      </c>
      <c r="G7" s="2">
        <v>15.94</v>
      </c>
      <c r="H7" s="3">
        <f t="shared" si="1"/>
        <v>17215.2</v>
      </c>
    </row>
    <row r="8" spans="1:8">
      <c r="A8" s="2">
        <v>6</v>
      </c>
      <c r="B8" s="2" t="s">
        <v>10</v>
      </c>
      <c r="C8" s="2" t="s">
        <v>14</v>
      </c>
      <c r="D8" s="2">
        <v>18.850000000000001</v>
      </c>
      <c r="E8" s="3">
        <v>1350</v>
      </c>
      <c r="F8" s="3">
        <f t="shared" si="0"/>
        <v>25447.500000000004</v>
      </c>
      <c r="G8" s="2">
        <v>18.850000000000001</v>
      </c>
      <c r="H8" s="3">
        <f t="shared" si="1"/>
        <v>25447.500000000004</v>
      </c>
    </row>
    <row r="9" spans="1:8">
      <c r="A9" s="39">
        <v>7</v>
      </c>
      <c r="B9" s="39" t="s">
        <v>17</v>
      </c>
      <c r="C9" s="39" t="s">
        <v>14</v>
      </c>
      <c r="D9" s="39">
        <v>356.41</v>
      </c>
      <c r="E9" s="40">
        <v>405</v>
      </c>
      <c r="F9" s="40">
        <f t="shared" si="0"/>
        <v>144346.05000000002</v>
      </c>
      <c r="G9" s="39">
        <v>156.41</v>
      </c>
      <c r="H9" s="3">
        <f t="shared" si="1"/>
        <v>63346.049999999996</v>
      </c>
    </row>
    <row r="10" spans="1:8">
      <c r="A10" s="39">
        <v>8</v>
      </c>
      <c r="B10" s="39" t="s">
        <v>18</v>
      </c>
      <c r="C10" s="39" t="s">
        <v>14</v>
      </c>
      <c r="D10" s="39">
        <v>355.43</v>
      </c>
      <c r="E10" s="40">
        <v>405</v>
      </c>
      <c r="F10" s="40">
        <f t="shared" si="0"/>
        <v>143949.15</v>
      </c>
      <c r="G10" s="39">
        <v>377.5</v>
      </c>
      <c r="H10" s="3">
        <f t="shared" si="1"/>
        <v>152887.5</v>
      </c>
    </row>
    <row r="11" spans="1:8">
      <c r="A11" s="39">
        <v>9</v>
      </c>
      <c r="B11" s="39" t="s">
        <v>19</v>
      </c>
      <c r="C11" s="39" t="s">
        <v>14</v>
      </c>
      <c r="D11" s="39">
        <v>256.5</v>
      </c>
      <c r="E11" s="40">
        <v>855</v>
      </c>
      <c r="F11" s="40">
        <f t="shared" si="0"/>
        <v>219307.5</v>
      </c>
      <c r="G11" s="39">
        <v>311</v>
      </c>
      <c r="H11" s="3">
        <f t="shared" si="1"/>
        <v>265905</v>
      </c>
    </row>
    <row r="12" spans="1:8">
      <c r="A12" s="2">
        <v>10</v>
      </c>
      <c r="B12" s="2" t="s">
        <v>11</v>
      </c>
      <c r="C12" s="2" t="s">
        <v>14</v>
      </c>
      <c r="D12" s="2">
        <v>250.95</v>
      </c>
      <c r="E12" s="3">
        <v>585</v>
      </c>
      <c r="F12" s="3">
        <f t="shared" si="0"/>
        <v>146805.75</v>
      </c>
      <c r="G12" s="2">
        <v>250.95</v>
      </c>
      <c r="H12" s="3">
        <f t="shared" si="1"/>
        <v>146805.75</v>
      </c>
    </row>
    <row r="13" spans="1:8">
      <c r="A13" s="2">
        <v>11</v>
      </c>
      <c r="B13" s="2" t="s">
        <v>12</v>
      </c>
      <c r="C13" s="2" t="s">
        <v>15</v>
      </c>
      <c r="D13" s="2">
        <v>11</v>
      </c>
      <c r="E13" s="3">
        <v>15000</v>
      </c>
      <c r="F13" s="3">
        <f t="shared" si="0"/>
        <v>165000</v>
      </c>
      <c r="G13" s="2">
        <v>11</v>
      </c>
      <c r="H13" s="3">
        <f t="shared" si="1"/>
        <v>165000</v>
      </c>
    </row>
    <row r="14" spans="1:8">
      <c r="E14" s="6" t="s">
        <v>20</v>
      </c>
      <c r="F14" s="7">
        <f>SUM(F3:F13)</f>
        <v>1226466.21</v>
      </c>
      <c r="G14" s="4" t="s">
        <v>20</v>
      </c>
      <c r="H14" s="5">
        <f>SUM(H3:H13)</f>
        <v>1198296.3</v>
      </c>
    </row>
    <row r="23" spans="6:6">
      <c r="F23" s="1">
        <f>6.1+6.2+11.5+5.5+6.3+5.5+2+30.2+2.1+3.7+2+2+1.1+1.1+1.1+1.1+1.1+1.1+1.1+1+11.6+11.6+15.4+13.4+13.5+13.5+13.3+17+17+17+17+13+13+13+13+13+13+13+16+3.4+1.2+5.3+4.6+5.3+4.6+5.3+5.3+4.6+5.3+4.6+5.3+4.6+24.4+3.8+2.9+2.8+4.6+5.5+4.6+5.5+4.6+5.5+4.6+5.5+5.5+4.6+5.5+5.5+4.6</f>
        <v>518.50000000000023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="85" zoomScaleNormal="85" workbookViewId="0">
      <selection activeCell="Q7" sqref="Q7"/>
    </sheetView>
  </sheetViews>
  <sheetFormatPr defaultRowHeight="16.75"/>
  <cols>
    <col min="1" max="1" width="6.25" style="24" customWidth="1"/>
    <col min="2" max="2" width="7.6640625" style="8" customWidth="1"/>
    <col min="3" max="3" width="23.1640625" style="8" customWidth="1"/>
    <col min="4" max="4" width="12.58203125" style="8" customWidth="1"/>
    <col min="5" max="7" width="8.6640625" style="8"/>
    <col min="8" max="8" width="12.58203125" style="8" customWidth="1"/>
    <col min="9" max="256" width="8.6640625" style="8"/>
    <col min="257" max="257" width="6.25" style="8" customWidth="1"/>
    <col min="258" max="258" width="7.6640625" style="8" customWidth="1"/>
    <col min="259" max="259" width="23.1640625" style="8" customWidth="1"/>
    <col min="260" max="512" width="8.6640625" style="8"/>
    <col min="513" max="513" width="6.25" style="8" customWidth="1"/>
    <col min="514" max="514" width="7.6640625" style="8" customWidth="1"/>
    <col min="515" max="515" width="23.1640625" style="8" customWidth="1"/>
    <col min="516" max="768" width="8.6640625" style="8"/>
    <col min="769" max="769" width="6.25" style="8" customWidth="1"/>
    <col min="770" max="770" width="7.6640625" style="8" customWidth="1"/>
    <col min="771" max="771" width="23.1640625" style="8" customWidth="1"/>
    <col min="772" max="1024" width="8.6640625" style="8"/>
    <col min="1025" max="1025" width="6.25" style="8" customWidth="1"/>
    <col min="1026" max="1026" width="7.6640625" style="8" customWidth="1"/>
    <col min="1027" max="1027" width="23.1640625" style="8" customWidth="1"/>
    <col min="1028" max="1280" width="8.6640625" style="8"/>
    <col min="1281" max="1281" width="6.25" style="8" customWidth="1"/>
    <col min="1282" max="1282" width="7.6640625" style="8" customWidth="1"/>
    <col min="1283" max="1283" width="23.1640625" style="8" customWidth="1"/>
    <col min="1284" max="1536" width="8.6640625" style="8"/>
    <col min="1537" max="1537" width="6.25" style="8" customWidth="1"/>
    <col min="1538" max="1538" width="7.6640625" style="8" customWidth="1"/>
    <col min="1539" max="1539" width="23.1640625" style="8" customWidth="1"/>
    <col min="1540" max="1792" width="8.6640625" style="8"/>
    <col min="1793" max="1793" width="6.25" style="8" customWidth="1"/>
    <col min="1794" max="1794" width="7.6640625" style="8" customWidth="1"/>
    <col min="1795" max="1795" width="23.1640625" style="8" customWidth="1"/>
    <col min="1796" max="2048" width="8.6640625" style="8"/>
    <col min="2049" max="2049" width="6.25" style="8" customWidth="1"/>
    <col min="2050" max="2050" width="7.6640625" style="8" customWidth="1"/>
    <col min="2051" max="2051" width="23.1640625" style="8" customWidth="1"/>
    <col min="2052" max="2304" width="8.6640625" style="8"/>
    <col min="2305" max="2305" width="6.25" style="8" customWidth="1"/>
    <col min="2306" max="2306" width="7.6640625" style="8" customWidth="1"/>
    <col min="2307" max="2307" width="23.1640625" style="8" customWidth="1"/>
    <col min="2308" max="2560" width="8.6640625" style="8"/>
    <col min="2561" max="2561" width="6.25" style="8" customWidth="1"/>
    <col min="2562" max="2562" width="7.6640625" style="8" customWidth="1"/>
    <col min="2563" max="2563" width="23.1640625" style="8" customWidth="1"/>
    <col min="2564" max="2816" width="8.6640625" style="8"/>
    <col min="2817" max="2817" width="6.25" style="8" customWidth="1"/>
    <col min="2818" max="2818" width="7.6640625" style="8" customWidth="1"/>
    <col min="2819" max="2819" width="23.1640625" style="8" customWidth="1"/>
    <col min="2820" max="3072" width="8.6640625" style="8"/>
    <col min="3073" max="3073" width="6.25" style="8" customWidth="1"/>
    <col min="3074" max="3074" width="7.6640625" style="8" customWidth="1"/>
    <col min="3075" max="3075" width="23.1640625" style="8" customWidth="1"/>
    <col min="3076" max="3328" width="8.6640625" style="8"/>
    <col min="3329" max="3329" width="6.25" style="8" customWidth="1"/>
    <col min="3330" max="3330" width="7.6640625" style="8" customWidth="1"/>
    <col min="3331" max="3331" width="23.1640625" style="8" customWidth="1"/>
    <col min="3332" max="3584" width="8.6640625" style="8"/>
    <col min="3585" max="3585" width="6.25" style="8" customWidth="1"/>
    <col min="3586" max="3586" width="7.6640625" style="8" customWidth="1"/>
    <col min="3587" max="3587" width="23.1640625" style="8" customWidth="1"/>
    <col min="3588" max="3840" width="8.6640625" style="8"/>
    <col min="3841" max="3841" width="6.25" style="8" customWidth="1"/>
    <col min="3842" max="3842" width="7.6640625" style="8" customWidth="1"/>
    <col min="3843" max="3843" width="23.1640625" style="8" customWidth="1"/>
    <col min="3844" max="4096" width="8.6640625" style="8"/>
    <col min="4097" max="4097" width="6.25" style="8" customWidth="1"/>
    <col min="4098" max="4098" width="7.6640625" style="8" customWidth="1"/>
    <col min="4099" max="4099" width="23.1640625" style="8" customWidth="1"/>
    <col min="4100" max="4352" width="8.6640625" style="8"/>
    <col min="4353" max="4353" width="6.25" style="8" customWidth="1"/>
    <col min="4354" max="4354" width="7.6640625" style="8" customWidth="1"/>
    <col min="4355" max="4355" width="23.1640625" style="8" customWidth="1"/>
    <col min="4356" max="4608" width="8.6640625" style="8"/>
    <col min="4609" max="4609" width="6.25" style="8" customWidth="1"/>
    <col min="4610" max="4610" width="7.6640625" style="8" customWidth="1"/>
    <col min="4611" max="4611" width="23.1640625" style="8" customWidth="1"/>
    <col min="4612" max="4864" width="8.6640625" style="8"/>
    <col min="4865" max="4865" width="6.25" style="8" customWidth="1"/>
    <col min="4866" max="4866" width="7.6640625" style="8" customWidth="1"/>
    <col min="4867" max="4867" width="23.1640625" style="8" customWidth="1"/>
    <col min="4868" max="5120" width="8.6640625" style="8"/>
    <col min="5121" max="5121" width="6.25" style="8" customWidth="1"/>
    <col min="5122" max="5122" width="7.6640625" style="8" customWidth="1"/>
    <col min="5123" max="5123" width="23.1640625" style="8" customWidth="1"/>
    <col min="5124" max="5376" width="8.6640625" style="8"/>
    <col min="5377" max="5377" width="6.25" style="8" customWidth="1"/>
    <col min="5378" max="5378" width="7.6640625" style="8" customWidth="1"/>
    <col min="5379" max="5379" width="23.1640625" style="8" customWidth="1"/>
    <col min="5380" max="5632" width="8.6640625" style="8"/>
    <col min="5633" max="5633" width="6.25" style="8" customWidth="1"/>
    <col min="5634" max="5634" width="7.6640625" style="8" customWidth="1"/>
    <col min="5635" max="5635" width="23.1640625" style="8" customWidth="1"/>
    <col min="5636" max="5888" width="8.6640625" style="8"/>
    <col min="5889" max="5889" width="6.25" style="8" customWidth="1"/>
    <col min="5890" max="5890" width="7.6640625" style="8" customWidth="1"/>
    <col min="5891" max="5891" width="23.1640625" style="8" customWidth="1"/>
    <col min="5892" max="6144" width="8.6640625" style="8"/>
    <col min="6145" max="6145" width="6.25" style="8" customWidth="1"/>
    <col min="6146" max="6146" width="7.6640625" style="8" customWidth="1"/>
    <col min="6147" max="6147" width="23.1640625" style="8" customWidth="1"/>
    <col min="6148" max="6400" width="8.6640625" style="8"/>
    <col min="6401" max="6401" width="6.25" style="8" customWidth="1"/>
    <col min="6402" max="6402" width="7.6640625" style="8" customWidth="1"/>
    <col min="6403" max="6403" width="23.1640625" style="8" customWidth="1"/>
    <col min="6404" max="6656" width="8.6640625" style="8"/>
    <col min="6657" max="6657" width="6.25" style="8" customWidth="1"/>
    <col min="6658" max="6658" width="7.6640625" style="8" customWidth="1"/>
    <col min="6659" max="6659" width="23.1640625" style="8" customWidth="1"/>
    <col min="6660" max="6912" width="8.6640625" style="8"/>
    <col min="6913" max="6913" width="6.25" style="8" customWidth="1"/>
    <col min="6914" max="6914" width="7.6640625" style="8" customWidth="1"/>
    <col min="6915" max="6915" width="23.1640625" style="8" customWidth="1"/>
    <col min="6916" max="7168" width="8.6640625" style="8"/>
    <col min="7169" max="7169" width="6.25" style="8" customWidth="1"/>
    <col min="7170" max="7170" width="7.6640625" style="8" customWidth="1"/>
    <col min="7171" max="7171" width="23.1640625" style="8" customWidth="1"/>
    <col min="7172" max="7424" width="8.6640625" style="8"/>
    <col min="7425" max="7425" width="6.25" style="8" customWidth="1"/>
    <col min="7426" max="7426" width="7.6640625" style="8" customWidth="1"/>
    <col min="7427" max="7427" width="23.1640625" style="8" customWidth="1"/>
    <col min="7428" max="7680" width="8.6640625" style="8"/>
    <col min="7681" max="7681" width="6.25" style="8" customWidth="1"/>
    <col min="7682" max="7682" width="7.6640625" style="8" customWidth="1"/>
    <col min="7683" max="7683" width="23.1640625" style="8" customWidth="1"/>
    <col min="7684" max="7936" width="8.6640625" style="8"/>
    <col min="7937" max="7937" width="6.25" style="8" customWidth="1"/>
    <col min="7938" max="7938" width="7.6640625" style="8" customWidth="1"/>
    <col min="7939" max="7939" width="23.1640625" style="8" customWidth="1"/>
    <col min="7940" max="8192" width="8.6640625" style="8"/>
    <col min="8193" max="8193" width="6.25" style="8" customWidth="1"/>
    <col min="8194" max="8194" width="7.6640625" style="8" customWidth="1"/>
    <col min="8195" max="8195" width="23.1640625" style="8" customWidth="1"/>
    <col min="8196" max="8448" width="8.6640625" style="8"/>
    <col min="8449" max="8449" width="6.25" style="8" customWidth="1"/>
    <col min="8450" max="8450" width="7.6640625" style="8" customWidth="1"/>
    <col min="8451" max="8451" width="23.1640625" style="8" customWidth="1"/>
    <col min="8452" max="8704" width="8.6640625" style="8"/>
    <col min="8705" max="8705" width="6.25" style="8" customWidth="1"/>
    <col min="8706" max="8706" width="7.6640625" style="8" customWidth="1"/>
    <col min="8707" max="8707" width="23.1640625" style="8" customWidth="1"/>
    <col min="8708" max="8960" width="8.6640625" style="8"/>
    <col min="8961" max="8961" width="6.25" style="8" customWidth="1"/>
    <col min="8962" max="8962" width="7.6640625" style="8" customWidth="1"/>
    <col min="8963" max="8963" width="23.1640625" style="8" customWidth="1"/>
    <col min="8964" max="9216" width="8.6640625" style="8"/>
    <col min="9217" max="9217" width="6.25" style="8" customWidth="1"/>
    <col min="9218" max="9218" width="7.6640625" style="8" customWidth="1"/>
    <col min="9219" max="9219" width="23.1640625" style="8" customWidth="1"/>
    <col min="9220" max="9472" width="8.6640625" style="8"/>
    <col min="9473" max="9473" width="6.25" style="8" customWidth="1"/>
    <col min="9474" max="9474" width="7.6640625" style="8" customWidth="1"/>
    <col min="9475" max="9475" width="23.1640625" style="8" customWidth="1"/>
    <col min="9476" max="9728" width="8.6640625" style="8"/>
    <col min="9729" max="9729" width="6.25" style="8" customWidth="1"/>
    <col min="9730" max="9730" width="7.6640625" style="8" customWidth="1"/>
    <col min="9731" max="9731" width="23.1640625" style="8" customWidth="1"/>
    <col min="9732" max="9984" width="8.6640625" style="8"/>
    <col min="9985" max="9985" width="6.25" style="8" customWidth="1"/>
    <col min="9986" max="9986" width="7.6640625" style="8" customWidth="1"/>
    <col min="9987" max="9987" width="23.1640625" style="8" customWidth="1"/>
    <col min="9988" max="10240" width="8.6640625" style="8"/>
    <col min="10241" max="10241" width="6.25" style="8" customWidth="1"/>
    <col min="10242" max="10242" width="7.6640625" style="8" customWidth="1"/>
    <col min="10243" max="10243" width="23.1640625" style="8" customWidth="1"/>
    <col min="10244" max="10496" width="8.6640625" style="8"/>
    <col min="10497" max="10497" width="6.25" style="8" customWidth="1"/>
    <col min="10498" max="10498" width="7.6640625" style="8" customWidth="1"/>
    <col min="10499" max="10499" width="23.1640625" style="8" customWidth="1"/>
    <col min="10500" max="10752" width="8.6640625" style="8"/>
    <col min="10753" max="10753" width="6.25" style="8" customWidth="1"/>
    <col min="10754" max="10754" width="7.6640625" style="8" customWidth="1"/>
    <col min="10755" max="10755" width="23.1640625" style="8" customWidth="1"/>
    <col min="10756" max="11008" width="8.6640625" style="8"/>
    <col min="11009" max="11009" width="6.25" style="8" customWidth="1"/>
    <col min="11010" max="11010" width="7.6640625" style="8" customWidth="1"/>
    <col min="11011" max="11011" width="23.1640625" style="8" customWidth="1"/>
    <col min="11012" max="11264" width="8.6640625" style="8"/>
    <col min="11265" max="11265" width="6.25" style="8" customWidth="1"/>
    <col min="11266" max="11266" width="7.6640625" style="8" customWidth="1"/>
    <col min="11267" max="11267" width="23.1640625" style="8" customWidth="1"/>
    <col min="11268" max="11520" width="8.6640625" style="8"/>
    <col min="11521" max="11521" width="6.25" style="8" customWidth="1"/>
    <col min="11522" max="11522" width="7.6640625" style="8" customWidth="1"/>
    <col min="11523" max="11523" width="23.1640625" style="8" customWidth="1"/>
    <col min="11524" max="11776" width="8.6640625" style="8"/>
    <col min="11777" max="11777" width="6.25" style="8" customWidth="1"/>
    <col min="11778" max="11778" width="7.6640625" style="8" customWidth="1"/>
    <col min="11779" max="11779" width="23.1640625" style="8" customWidth="1"/>
    <col min="11780" max="12032" width="8.6640625" style="8"/>
    <col min="12033" max="12033" width="6.25" style="8" customWidth="1"/>
    <col min="12034" max="12034" width="7.6640625" style="8" customWidth="1"/>
    <col min="12035" max="12035" width="23.1640625" style="8" customWidth="1"/>
    <col min="12036" max="12288" width="8.6640625" style="8"/>
    <col min="12289" max="12289" width="6.25" style="8" customWidth="1"/>
    <col min="12290" max="12290" width="7.6640625" style="8" customWidth="1"/>
    <col min="12291" max="12291" width="23.1640625" style="8" customWidth="1"/>
    <col min="12292" max="12544" width="8.6640625" style="8"/>
    <col min="12545" max="12545" width="6.25" style="8" customWidth="1"/>
    <col min="12546" max="12546" width="7.6640625" style="8" customWidth="1"/>
    <col min="12547" max="12547" width="23.1640625" style="8" customWidth="1"/>
    <col min="12548" max="12800" width="8.6640625" style="8"/>
    <col min="12801" max="12801" width="6.25" style="8" customWidth="1"/>
    <col min="12802" max="12802" width="7.6640625" style="8" customWidth="1"/>
    <col min="12803" max="12803" width="23.1640625" style="8" customWidth="1"/>
    <col min="12804" max="13056" width="8.6640625" style="8"/>
    <col min="13057" max="13057" width="6.25" style="8" customWidth="1"/>
    <col min="13058" max="13058" width="7.6640625" style="8" customWidth="1"/>
    <col min="13059" max="13059" width="23.1640625" style="8" customWidth="1"/>
    <col min="13060" max="13312" width="8.6640625" style="8"/>
    <col min="13313" max="13313" width="6.25" style="8" customWidth="1"/>
    <col min="13314" max="13314" width="7.6640625" style="8" customWidth="1"/>
    <col min="13315" max="13315" width="23.1640625" style="8" customWidth="1"/>
    <col min="13316" max="13568" width="8.6640625" style="8"/>
    <col min="13569" max="13569" width="6.25" style="8" customWidth="1"/>
    <col min="13570" max="13570" width="7.6640625" style="8" customWidth="1"/>
    <col min="13571" max="13571" width="23.1640625" style="8" customWidth="1"/>
    <col min="13572" max="13824" width="8.6640625" style="8"/>
    <col min="13825" max="13825" width="6.25" style="8" customWidth="1"/>
    <col min="13826" max="13826" width="7.6640625" style="8" customWidth="1"/>
    <col min="13827" max="13827" width="23.1640625" style="8" customWidth="1"/>
    <col min="13828" max="14080" width="8.6640625" style="8"/>
    <col min="14081" max="14081" width="6.25" style="8" customWidth="1"/>
    <col min="14082" max="14082" width="7.6640625" style="8" customWidth="1"/>
    <col min="14083" max="14083" width="23.1640625" style="8" customWidth="1"/>
    <col min="14084" max="14336" width="8.6640625" style="8"/>
    <col min="14337" max="14337" width="6.25" style="8" customWidth="1"/>
    <col min="14338" max="14338" width="7.6640625" style="8" customWidth="1"/>
    <col min="14339" max="14339" width="23.1640625" style="8" customWidth="1"/>
    <col min="14340" max="14592" width="8.6640625" style="8"/>
    <col min="14593" max="14593" width="6.25" style="8" customWidth="1"/>
    <col min="14594" max="14594" width="7.6640625" style="8" customWidth="1"/>
    <col min="14595" max="14595" width="23.1640625" style="8" customWidth="1"/>
    <col min="14596" max="14848" width="8.6640625" style="8"/>
    <col min="14849" max="14849" width="6.25" style="8" customWidth="1"/>
    <col min="14850" max="14850" width="7.6640625" style="8" customWidth="1"/>
    <col min="14851" max="14851" width="23.1640625" style="8" customWidth="1"/>
    <col min="14852" max="15104" width="8.6640625" style="8"/>
    <col min="15105" max="15105" width="6.25" style="8" customWidth="1"/>
    <col min="15106" max="15106" width="7.6640625" style="8" customWidth="1"/>
    <col min="15107" max="15107" width="23.1640625" style="8" customWidth="1"/>
    <col min="15108" max="15360" width="8.6640625" style="8"/>
    <col min="15361" max="15361" width="6.25" style="8" customWidth="1"/>
    <col min="15362" max="15362" width="7.6640625" style="8" customWidth="1"/>
    <col min="15363" max="15363" width="23.1640625" style="8" customWidth="1"/>
    <col min="15364" max="15616" width="8.6640625" style="8"/>
    <col min="15617" max="15617" width="6.25" style="8" customWidth="1"/>
    <col min="15618" max="15618" width="7.6640625" style="8" customWidth="1"/>
    <col min="15619" max="15619" width="23.1640625" style="8" customWidth="1"/>
    <col min="15620" max="15872" width="8.6640625" style="8"/>
    <col min="15873" max="15873" width="6.25" style="8" customWidth="1"/>
    <col min="15874" max="15874" width="7.6640625" style="8" customWidth="1"/>
    <col min="15875" max="15875" width="23.1640625" style="8" customWidth="1"/>
    <col min="15876" max="16128" width="8.6640625" style="8"/>
    <col min="16129" max="16129" width="6.25" style="8" customWidth="1"/>
    <col min="16130" max="16130" width="7.6640625" style="8" customWidth="1"/>
    <col min="16131" max="16131" width="23.1640625" style="8" customWidth="1"/>
    <col min="16132" max="16384" width="8.6640625" style="8"/>
  </cols>
  <sheetData>
    <row r="1" spans="1:15" ht="27.9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2.3" thickBot="1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32">
        <v>44355</v>
      </c>
    </row>
    <row r="3" spans="1:15" ht="25" customHeight="1" thickTop="1">
      <c r="A3" s="53" t="s">
        <v>27</v>
      </c>
      <c r="B3" s="55" t="s">
        <v>28</v>
      </c>
      <c r="C3" s="57" t="s">
        <v>29</v>
      </c>
      <c r="D3" s="46" t="s">
        <v>30</v>
      </c>
      <c r="E3" s="47"/>
      <c r="F3" s="46" t="s">
        <v>31</v>
      </c>
      <c r="G3" s="47"/>
      <c r="H3" s="46" t="s">
        <v>32</v>
      </c>
      <c r="I3" s="47"/>
      <c r="J3" s="46" t="s">
        <v>33</v>
      </c>
      <c r="K3" s="47"/>
      <c r="L3" s="46" t="s">
        <v>34</v>
      </c>
      <c r="M3" s="47"/>
      <c r="N3" s="46" t="s">
        <v>109</v>
      </c>
      <c r="O3" s="47"/>
    </row>
    <row r="4" spans="1:15" ht="25" customHeight="1">
      <c r="A4" s="54"/>
      <c r="B4" s="56"/>
      <c r="C4" s="58"/>
      <c r="D4" s="9" t="s">
        <v>36</v>
      </c>
      <c r="E4" s="10" t="s">
        <v>37</v>
      </c>
      <c r="F4" s="9" t="s">
        <v>36</v>
      </c>
      <c r="G4" s="10" t="s">
        <v>38</v>
      </c>
      <c r="H4" s="9" t="s">
        <v>36</v>
      </c>
      <c r="I4" s="10" t="s">
        <v>38</v>
      </c>
      <c r="J4" s="9" t="s">
        <v>39</v>
      </c>
      <c r="K4" s="10" t="s">
        <v>38</v>
      </c>
      <c r="L4" s="9" t="s">
        <v>36</v>
      </c>
      <c r="M4" s="10" t="s">
        <v>38</v>
      </c>
      <c r="N4" s="9" t="s">
        <v>36</v>
      </c>
      <c r="O4" s="10" t="s">
        <v>38</v>
      </c>
    </row>
    <row r="5" spans="1:15" ht="20.05" customHeight="1">
      <c r="A5" s="9">
        <v>1</v>
      </c>
      <c r="B5" s="11">
        <v>44310</v>
      </c>
      <c r="C5" s="12" t="s">
        <v>40</v>
      </c>
      <c r="D5" s="13"/>
      <c r="E5" s="14"/>
      <c r="F5" s="13"/>
      <c r="G5" s="14"/>
      <c r="H5" s="13"/>
      <c r="I5" s="14"/>
      <c r="J5" s="16"/>
      <c r="K5" s="25"/>
      <c r="L5" s="16" t="s">
        <v>41</v>
      </c>
      <c r="M5" s="25">
        <v>10000</v>
      </c>
      <c r="N5" s="16"/>
      <c r="O5" s="25"/>
    </row>
    <row r="6" spans="1:15" ht="20.05" customHeight="1">
      <c r="A6" s="9">
        <v>2</v>
      </c>
      <c r="B6" s="11">
        <v>44311</v>
      </c>
      <c r="C6" s="12" t="s">
        <v>40</v>
      </c>
      <c r="D6" s="13"/>
      <c r="E6" s="14"/>
      <c r="F6" s="13"/>
      <c r="G6" s="14"/>
      <c r="H6" s="13"/>
      <c r="I6" s="14"/>
      <c r="J6" s="16"/>
      <c r="K6" s="25"/>
      <c r="L6" s="16" t="s">
        <v>41</v>
      </c>
      <c r="M6" s="25">
        <v>10000</v>
      </c>
      <c r="N6" s="16"/>
      <c r="O6" s="25"/>
    </row>
    <row r="7" spans="1:15" ht="25" customHeight="1">
      <c r="A7" s="9">
        <v>3</v>
      </c>
      <c r="B7" s="11">
        <v>44319</v>
      </c>
      <c r="C7" s="12" t="s">
        <v>42</v>
      </c>
      <c r="D7" s="13"/>
      <c r="E7" s="14"/>
      <c r="F7" s="13"/>
      <c r="G7" s="14"/>
      <c r="H7" s="16" t="s">
        <v>72</v>
      </c>
      <c r="I7" s="25">
        <v>16000</v>
      </c>
      <c r="J7" s="16"/>
      <c r="K7" s="25"/>
      <c r="L7" s="16"/>
      <c r="M7" s="25"/>
      <c r="N7" s="16"/>
      <c r="O7" s="25"/>
    </row>
    <row r="8" spans="1:15" ht="20.05" customHeight="1">
      <c r="A8" s="9">
        <v>4</v>
      </c>
      <c r="B8" s="11">
        <v>44319</v>
      </c>
      <c r="C8" s="12" t="s">
        <v>44</v>
      </c>
      <c r="D8" s="13"/>
      <c r="E8" s="14"/>
      <c r="F8" s="13"/>
      <c r="G8" s="14"/>
      <c r="H8" s="16" t="s">
        <v>112</v>
      </c>
      <c r="I8" s="25">
        <f>164.65*200</f>
        <v>32930</v>
      </c>
      <c r="J8" s="16" t="s">
        <v>69</v>
      </c>
      <c r="K8" s="25">
        <v>9000</v>
      </c>
      <c r="L8" s="16"/>
      <c r="M8" s="25"/>
      <c r="N8" s="16"/>
      <c r="O8" s="25"/>
    </row>
    <row r="9" spans="1:15" ht="20.05" customHeight="1">
      <c r="A9" s="9">
        <v>5</v>
      </c>
      <c r="B9" s="11">
        <v>44324</v>
      </c>
      <c r="C9" s="12" t="s">
        <v>46</v>
      </c>
      <c r="D9" s="13"/>
      <c r="E9" s="14"/>
      <c r="F9" s="16" t="s">
        <v>47</v>
      </c>
      <c r="G9" s="25">
        <v>12000</v>
      </c>
      <c r="H9" s="13"/>
      <c r="I9" s="25"/>
      <c r="J9" s="16"/>
      <c r="K9" s="25"/>
      <c r="L9" s="16"/>
      <c r="M9" s="25"/>
      <c r="N9" s="16"/>
      <c r="O9" s="25"/>
    </row>
    <row r="10" spans="1:15" ht="25" customHeight="1">
      <c r="A10" s="9">
        <v>6</v>
      </c>
      <c r="B10" s="11">
        <v>44324</v>
      </c>
      <c r="C10" s="12" t="s">
        <v>48</v>
      </c>
      <c r="D10" s="16" t="s">
        <v>107</v>
      </c>
      <c r="E10" s="25">
        <f>4*2500+300</f>
        <v>10300</v>
      </c>
      <c r="F10" s="13"/>
      <c r="G10" s="14"/>
      <c r="H10" s="13"/>
      <c r="I10" s="25"/>
      <c r="J10" s="16"/>
      <c r="K10" s="25"/>
      <c r="L10" s="16"/>
      <c r="M10" s="25"/>
      <c r="N10" s="16"/>
      <c r="O10" s="25"/>
    </row>
    <row r="11" spans="1:15" ht="25" customHeight="1">
      <c r="A11" s="9">
        <v>7</v>
      </c>
      <c r="B11" s="11">
        <v>44324</v>
      </c>
      <c r="C11" s="12" t="s">
        <v>42</v>
      </c>
      <c r="D11" s="15"/>
      <c r="E11" s="25"/>
      <c r="F11" s="13"/>
      <c r="G11" s="14"/>
      <c r="H11" s="16" t="s">
        <v>72</v>
      </c>
      <c r="I11" s="25">
        <v>16000</v>
      </c>
      <c r="J11" s="16"/>
      <c r="K11" s="25"/>
      <c r="L11" s="16"/>
      <c r="M11" s="25"/>
      <c r="N11" s="16"/>
      <c r="O11" s="25"/>
    </row>
    <row r="12" spans="1:15" ht="20.05" customHeight="1">
      <c r="A12" s="9">
        <v>8</v>
      </c>
      <c r="B12" s="11">
        <v>44324</v>
      </c>
      <c r="C12" s="12" t="s">
        <v>50</v>
      </c>
      <c r="D12" s="16"/>
      <c r="E12" s="25"/>
      <c r="F12" s="13"/>
      <c r="G12" s="14"/>
      <c r="H12" s="13"/>
      <c r="I12" s="25"/>
      <c r="J12" s="16" t="s">
        <v>70</v>
      </c>
      <c r="K12" s="25">
        <v>9000</v>
      </c>
      <c r="L12" s="16"/>
      <c r="M12" s="25"/>
      <c r="N12" s="16"/>
      <c r="O12" s="25"/>
    </row>
    <row r="13" spans="1:15" ht="20.05" customHeight="1">
      <c r="A13" s="9">
        <v>9</v>
      </c>
      <c r="B13" s="11">
        <v>44324</v>
      </c>
      <c r="C13" s="12" t="s">
        <v>51</v>
      </c>
      <c r="D13" s="16"/>
      <c r="E13" s="25"/>
      <c r="F13" s="13"/>
      <c r="G13" s="14"/>
      <c r="H13" s="13"/>
      <c r="I13" s="25"/>
      <c r="J13" s="16"/>
      <c r="K13" s="25"/>
      <c r="L13" s="16"/>
      <c r="M13" s="25"/>
      <c r="N13" s="16" t="s">
        <v>65</v>
      </c>
      <c r="O13" s="25">
        <v>10000</v>
      </c>
    </row>
    <row r="14" spans="1:15" ht="20.05" customHeight="1">
      <c r="A14" s="9">
        <v>10</v>
      </c>
      <c r="B14" s="11">
        <v>44325</v>
      </c>
      <c r="C14" s="12" t="s">
        <v>52</v>
      </c>
      <c r="D14" s="16" t="s">
        <v>107</v>
      </c>
      <c r="E14" s="25">
        <f>4*2500+300</f>
        <v>10300</v>
      </c>
      <c r="F14" s="13"/>
      <c r="G14" s="14"/>
      <c r="H14" s="13"/>
      <c r="I14" s="25"/>
      <c r="J14" s="16"/>
      <c r="K14" s="25"/>
      <c r="L14" s="16"/>
      <c r="M14" s="25"/>
      <c r="N14" s="16"/>
      <c r="O14" s="25"/>
    </row>
    <row r="15" spans="1:15" ht="20.05" customHeight="1">
      <c r="A15" s="9">
        <v>11</v>
      </c>
      <c r="B15" s="11">
        <v>44325</v>
      </c>
      <c r="C15" s="12" t="s">
        <v>54</v>
      </c>
      <c r="D15" s="16"/>
      <c r="E15" s="25"/>
      <c r="F15" s="13"/>
      <c r="G15" s="14"/>
      <c r="H15" s="13"/>
      <c r="I15" s="25"/>
      <c r="J15" s="16" t="s">
        <v>45</v>
      </c>
      <c r="K15" s="25">
        <v>6000</v>
      </c>
      <c r="L15" s="16"/>
      <c r="M15" s="25"/>
      <c r="N15" s="16"/>
      <c r="O15" s="25"/>
    </row>
    <row r="16" spans="1:15" ht="20.05" customHeight="1">
      <c r="A16" s="9">
        <v>12</v>
      </c>
      <c r="B16" s="11">
        <v>44325</v>
      </c>
      <c r="C16" s="12" t="s">
        <v>55</v>
      </c>
      <c r="D16" s="16"/>
      <c r="E16" s="25"/>
      <c r="F16" s="13"/>
      <c r="G16" s="14"/>
      <c r="H16" s="13"/>
      <c r="I16" s="25"/>
      <c r="J16" s="16" t="s">
        <v>71</v>
      </c>
      <c r="K16" s="25">
        <v>6000</v>
      </c>
      <c r="L16" s="16"/>
      <c r="M16" s="25"/>
      <c r="N16" s="16"/>
      <c r="O16" s="25"/>
    </row>
    <row r="17" spans="1:15" ht="20.05" customHeight="1">
      <c r="A17" s="9">
        <v>13</v>
      </c>
      <c r="B17" s="11">
        <v>44325</v>
      </c>
      <c r="C17" s="12" t="s">
        <v>57</v>
      </c>
      <c r="D17" s="16"/>
      <c r="E17" s="25"/>
      <c r="F17" s="13"/>
      <c r="G17" s="14"/>
      <c r="H17" s="13"/>
      <c r="I17" s="25"/>
      <c r="J17" s="16"/>
      <c r="K17" s="25"/>
      <c r="L17" s="16"/>
      <c r="M17" s="25"/>
      <c r="N17" s="16" t="s">
        <v>65</v>
      </c>
      <c r="O17" s="25">
        <v>10000</v>
      </c>
    </row>
    <row r="18" spans="1:15" ht="25" customHeight="1">
      <c r="A18" s="9">
        <v>14</v>
      </c>
      <c r="B18" s="11">
        <v>44326</v>
      </c>
      <c r="C18" s="12" t="s">
        <v>58</v>
      </c>
      <c r="D18" s="16" t="s">
        <v>107</v>
      </c>
      <c r="E18" s="25">
        <f>4*2500+300</f>
        <v>10300</v>
      </c>
      <c r="F18" s="13"/>
      <c r="G18" s="14"/>
      <c r="H18" s="13"/>
      <c r="I18" s="25"/>
      <c r="J18" s="16"/>
      <c r="K18" s="25"/>
      <c r="L18" s="16"/>
      <c r="M18" s="25"/>
      <c r="N18" s="16"/>
      <c r="O18" s="25"/>
    </row>
    <row r="19" spans="1:15" ht="25" customHeight="1">
      <c r="A19" s="9">
        <v>15</v>
      </c>
      <c r="B19" s="11">
        <v>44326</v>
      </c>
      <c r="C19" s="12" t="s">
        <v>60</v>
      </c>
      <c r="D19" s="16"/>
      <c r="E19" s="25"/>
      <c r="F19" s="13"/>
      <c r="G19" s="14"/>
      <c r="H19" s="16" t="s">
        <v>72</v>
      </c>
      <c r="I19" s="25">
        <v>16000</v>
      </c>
      <c r="J19" s="16"/>
      <c r="K19" s="25"/>
      <c r="L19" s="16"/>
      <c r="M19" s="25"/>
      <c r="N19" s="16"/>
      <c r="O19" s="25"/>
    </row>
    <row r="20" spans="1:15" ht="20.05" customHeight="1">
      <c r="A20" s="9">
        <v>16</v>
      </c>
      <c r="B20" s="11">
        <v>44326</v>
      </c>
      <c r="C20" s="12" t="s">
        <v>62</v>
      </c>
      <c r="D20" s="16"/>
      <c r="E20" s="25"/>
      <c r="F20" s="13"/>
      <c r="G20" s="14"/>
      <c r="H20" s="13"/>
      <c r="I20" s="14"/>
      <c r="J20" s="16" t="s">
        <v>45</v>
      </c>
      <c r="K20" s="25">
        <v>6000</v>
      </c>
      <c r="L20" s="16"/>
      <c r="M20" s="25"/>
      <c r="N20" s="16"/>
      <c r="O20" s="25"/>
    </row>
    <row r="21" spans="1:15" ht="20.05" customHeight="1">
      <c r="A21" s="9">
        <v>17</v>
      </c>
      <c r="B21" s="11">
        <v>44326</v>
      </c>
      <c r="C21" s="12" t="s">
        <v>51</v>
      </c>
      <c r="D21" s="16"/>
      <c r="E21" s="25"/>
      <c r="F21" s="13"/>
      <c r="G21" s="14"/>
      <c r="H21" s="13"/>
      <c r="I21" s="14"/>
      <c r="J21" s="16" t="s">
        <v>106</v>
      </c>
      <c r="K21" s="25">
        <v>3000</v>
      </c>
      <c r="L21" s="16"/>
      <c r="M21" s="25"/>
      <c r="N21" s="16" t="s">
        <v>65</v>
      </c>
      <c r="O21" s="25">
        <v>10000</v>
      </c>
    </row>
    <row r="22" spans="1:15" ht="25" customHeight="1">
      <c r="A22" s="9">
        <v>18</v>
      </c>
      <c r="B22" s="11">
        <v>44327</v>
      </c>
      <c r="C22" s="12" t="s">
        <v>63</v>
      </c>
      <c r="D22" s="16" t="s">
        <v>107</v>
      </c>
      <c r="E22" s="25">
        <f>4*2500+300</f>
        <v>10300</v>
      </c>
      <c r="F22" s="13"/>
      <c r="G22" s="14"/>
      <c r="H22" s="13"/>
      <c r="I22" s="14"/>
      <c r="J22" s="16"/>
      <c r="K22" s="25"/>
      <c r="L22" s="16"/>
      <c r="M22" s="25"/>
      <c r="N22" s="16"/>
      <c r="O22" s="25"/>
    </row>
    <row r="23" spans="1:15" ht="20.05" customHeight="1">
      <c r="A23" s="9">
        <v>19</v>
      </c>
      <c r="B23" s="11">
        <v>44327</v>
      </c>
      <c r="C23" s="12" t="s">
        <v>57</v>
      </c>
      <c r="D23" s="13"/>
      <c r="E23" s="14"/>
      <c r="F23" s="13"/>
      <c r="G23" s="14"/>
      <c r="H23" s="13"/>
      <c r="I23" s="14"/>
      <c r="J23" s="16"/>
      <c r="K23" s="25"/>
      <c r="L23" s="16"/>
      <c r="M23" s="25"/>
      <c r="N23" s="16" t="s">
        <v>65</v>
      </c>
      <c r="O23" s="25">
        <v>10000</v>
      </c>
    </row>
    <row r="24" spans="1:15" ht="20.05" customHeight="1">
      <c r="A24" s="9"/>
      <c r="B24" s="11"/>
      <c r="C24" s="17"/>
      <c r="D24" s="13"/>
      <c r="E24" s="14"/>
      <c r="F24" s="13"/>
      <c r="G24" s="14"/>
      <c r="H24" s="13"/>
      <c r="I24" s="14"/>
      <c r="J24" s="13"/>
      <c r="K24" s="14"/>
      <c r="L24" s="13"/>
      <c r="M24" s="14"/>
      <c r="N24" s="13"/>
      <c r="O24" s="14"/>
    </row>
    <row r="25" spans="1:15" ht="20.05" customHeight="1">
      <c r="A25" s="9"/>
      <c r="B25" s="18"/>
      <c r="C25" s="17" t="s">
        <v>67</v>
      </c>
      <c r="D25" s="13"/>
      <c r="E25" s="14">
        <f>SUM(E4:E24)</f>
        <v>41200</v>
      </c>
      <c r="F25" s="13"/>
      <c r="G25" s="14">
        <f>SUM(G4:G24)</f>
        <v>12000</v>
      </c>
      <c r="H25" s="13"/>
      <c r="I25" s="14">
        <f>SUM(I4:I24)</f>
        <v>80930</v>
      </c>
      <c r="J25" s="13"/>
      <c r="K25" s="14">
        <f>SUM(K4:K24)</f>
        <v>39000</v>
      </c>
      <c r="L25" s="13"/>
      <c r="M25" s="14">
        <f>SUM(M4:M24)</f>
        <v>20000</v>
      </c>
      <c r="N25" s="13"/>
      <c r="O25" s="14">
        <f>SUM(O4:O24)</f>
        <v>40000</v>
      </c>
    </row>
    <row r="26" spans="1:15" ht="20.05" customHeight="1">
      <c r="A26" s="9"/>
      <c r="B26" s="18"/>
      <c r="C26" s="19">
        <v>0.05</v>
      </c>
      <c r="D26" s="13"/>
      <c r="E26" s="14">
        <f>E25*0.05</f>
        <v>2060</v>
      </c>
      <c r="F26" s="13"/>
      <c r="G26" s="14">
        <f>G25*0.05</f>
        <v>600</v>
      </c>
      <c r="H26" s="13"/>
      <c r="I26" s="14">
        <f t="shared" ref="I26:O26" si="0">I25*0.05</f>
        <v>4046.5</v>
      </c>
      <c r="J26" s="13"/>
      <c r="K26" s="14">
        <f t="shared" si="0"/>
        <v>1950</v>
      </c>
      <c r="L26" s="13"/>
      <c r="M26" s="14">
        <f t="shared" si="0"/>
        <v>1000</v>
      </c>
      <c r="N26" s="13"/>
      <c r="O26" s="14">
        <f t="shared" si="0"/>
        <v>2000</v>
      </c>
    </row>
    <row r="27" spans="1:15" ht="20.05" customHeight="1" thickBot="1">
      <c r="A27" s="9"/>
      <c r="B27" s="18"/>
      <c r="C27" s="17" t="s">
        <v>68</v>
      </c>
      <c r="D27" s="20"/>
      <c r="E27" s="21">
        <f>E25+E26</f>
        <v>43260</v>
      </c>
      <c r="F27" s="20"/>
      <c r="G27" s="21">
        <f t="shared" ref="G27:O27" si="1">G25+G26</f>
        <v>12600</v>
      </c>
      <c r="H27" s="20"/>
      <c r="I27" s="21">
        <f t="shared" si="1"/>
        <v>84976.5</v>
      </c>
      <c r="J27" s="20"/>
      <c r="K27" s="21">
        <f t="shared" si="1"/>
        <v>40950</v>
      </c>
      <c r="L27" s="20"/>
      <c r="M27" s="21">
        <f t="shared" si="1"/>
        <v>21000</v>
      </c>
      <c r="N27" s="20"/>
      <c r="O27" s="21">
        <f t="shared" si="1"/>
        <v>42000</v>
      </c>
    </row>
    <row r="28" spans="1:15" ht="20.05" customHeight="1" thickTop="1" thickBot="1">
      <c r="A28" s="22"/>
      <c r="B28" s="23"/>
      <c r="C28" s="23"/>
      <c r="D28" s="48">
        <f>E27+G27+I27+K27+M27+O27</f>
        <v>244786.5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1:15" ht="17.149999999999999" thickTop="1"/>
  </sheetData>
  <mergeCells count="12">
    <mergeCell ref="N3:O3"/>
    <mergeCell ref="D28:O28"/>
    <mergeCell ref="A1:O1"/>
    <mergeCell ref="A2:N2"/>
    <mergeCell ref="A3:A4"/>
    <mergeCell ref="B3:B4"/>
    <mergeCell ref="C3:C4"/>
    <mergeCell ref="D3:E3"/>
    <mergeCell ref="F3:G3"/>
    <mergeCell ref="H3:I3"/>
    <mergeCell ref="J3:K3"/>
    <mergeCell ref="L3:M3"/>
  </mergeCells>
  <phoneticPr fontId="1" type="noConversion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workbookViewId="0">
      <selection activeCell="AF5" sqref="AF5"/>
    </sheetView>
  </sheetViews>
  <sheetFormatPr defaultRowHeight="15.45"/>
  <cols>
    <col min="1" max="1" width="8.6640625" style="27"/>
    <col min="2" max="2" width="15.58203125" customWidth="1"/>
    <col min="3" max="3" width="8.6640625" style="27"/>
    <col min="4" max="4" width="9.75" bestFit="1" customWidth="1"/>
    <col min="6" max="6" width="9.75" bestFit="1" customWidth="1"/>
    <col min="8" max="8" width="9.75" bestFit="1" customWidth="1"/>
    <col min="9" max="9" width="3.25" hidden="1" customWidth="1"/>
    <col min="10" max="10" width="0" hidden="1" customWidth="1"/>
    <col min="11" max="11" width="9.75" hidden="1" customWidth="1"/>
    <col min="12" max="12" width="2.83203125" hidden="1" customWidth="1"/>
    <col min="13" max="13" width="0" hidden="1" customWidth="1"/>
    <col min="14" max="14" width="10.33203125" hidden="1" customWidth="1"/>
    <col min="15" max="15" width="3.58203125" hidden="1" customWidth="1"/>
    <col min="16" max="16" width="0" hidden="1" customWidth="1"/>
    <col min="17" max="17" width="9.75" hidden="1" customWidth="1"/>
    <col min="18" max="18" width="3.25" hidden="1" customWidth="1"/>
    <col min="19" max="19" width="0" hidden="1" customWidth="1"/>
    <col min="20" max="20" width="12.25" hidden="1" customWidth="1"/>
    <col min="21" max="21" width="3.33203125" hidden="1" customWidth="1"/>
    <col min="22" max="22" width="0" hidden="1" customWidth="1"/>
    <col min="23" max="23" width="12.83203125" hidden="1" customWidth="1"/>
    <col min="24" max="24" width="2.4140625" hidden="1" customWidth="1"/>
    <col min="25" max="25" width="9.75" hidden="1" customWidth="1"/>
    <col min="26" max="26" width="11.1640625" hidden="1" customWidth="1"/>
    <col min="28" max="28" width="9.75" bestFit="1" customWidth="1"/>
  </cols>
  <sheetData>
    <row r="1" spans="1:33">
      <c r="D1" s="60" t="s">
        <v>126</v>
      </c>
      <c r="E1" s="60"/>
      <c r="F1" s="60"/>
      <c r="G1" s="60" t="s">
        <v>96</v>
      </c>
      <c r="H1" s="60"/>
      <c r="S1" s="60" t="s">
        <v>97</v>
      </c>
      <c r="T1" s="60"/>
      <c r="V1" s="60" t="s">
        <v>98</v>
      </c>
      <c r="W1" s="60"/>
      <c r="Y1" s="60" t="s">
        <v>111</v>
      </c>
      <c r="Z1" s="60"/>
      <c r="AA1" s="60" t="s">
        <v>127</v>
      </c>
      <c r="AB1" s="60"/>
      <c r="AC1" s="60"/>
      <c r="AD1" s="60"/>
    </row>
    <row r="2" spans="1:33">
      <c r="A2" s="27" t="s">
        <v>94</v>
      </c>
      <c r="B2" s="26" t="s">
        <v>95</v>
      </c>
      <c r="C2" s="27" t="s">
        <v>3</v>
      </c>
      <c r="D2" s="43" t="s">
        <v>86</v>
      </c>
      <c r="E2" s="26" t="s">
        <v>85</v>
      </c>
      <c r="F2" s="43" t="s">
        <v>87</v>
      </c>
      <c r="G2" s="26" t="s">
        <v>86</v>
      </c>
      <c r="H2" s="26" t="s">
        <v>87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86</v>
      </c>
      <c r="T2" s="26" t="s">
        <v>87</v>
      </c>
      <c r="U2" s="26"/>
      <c r="V2" s="26" t="s">
        <v>86</v>
      </c>
      <c r="W2" s="26" t="s">
        <v>87</v>
      </c>
      <c r="Y2" s="31" t="s">
        <v>86</v>
      </c>
      <c r="Z2" s="31" t="s">
        <v>87</v>
      </c>
      <c r="AA2" s="43" t="s">
        <v>128</v>
      </c>
      <c r="AB2" s="43" t="s">
        <v>87</v>
      </c>
      <c r="AC2" s="43" t="s">
        <v>129</v>
      </c>
      <c r="AD2" s="43" t="s">
        <v>87</v>
      </c>
    </row>
    <row r="3" spans="1:33">
      <c r="A3" s="27">
        <v>1</v>
      </c>
      <c r="B3" t="s">
        <v>73</v>
      </c>
      <c r="C3" s="27" t="s">
        <v>88</v>
      </c>
      <c r="D3">
        <v>149</v>
      </c>
      <c r="E3">
        <v>405</v>
      </c>
      <c r="F3" s="28">
        <f t="shared" ref="F3:F14" si="0">E3*D3</f>
        <v>60345</v>
      </c>
      <c r="G3">
        <v>100</v>
      </c>
      <c r="H3" s="28">
        <f>E3*G3</f>
        <v>40500</v>
      </c>
      <c r="J3">
        <f t="shared" ref="J3:J14" si="1">G3*1.1</f>
        <v>110.00000000000001</v>
      </c>
      <c r="K3" s="28">
        <f t="shared" ref="K3:K14" si="2">E3*J3</f>
        <v>44550.000000000007</v>
      </c>
      <c r="M3">
        <f t="shared" ref="M3:M14" si="3">G3*1.15</f>
        <v>114.99999999999999</v>
      </c>
      <c r="N3" s="28">
        <f t="shared" ref="N3:N14" si="4">E3*M3</f>
        <v>46574.999999999993</v>
      </c>
      <c r="P3">
        <f t="shared" ref="P3:P14" si="5">G3*1.2</f>
        <v>120</v>
      </c>
      <c r="Q3" s="28">
        <f t="shared" ref="Q3:Q14" si="6">E3*P3</f>
        <v>48600</v>
      </c>
      <c r="S3">
        <v>150</v>
      </c>
      <c r="T3" s="28">
        <f>E3*S3</f>
        <v>60750</v>
      </c>
      <c r="V3">
        <v>130</v>
      </c>
      <c r="W3" s="28">
        <f>E3*V3</f>
        <v>52650</v>
      </c>
      <c r="Y3">
        <v>150</v>
      </c>
      <c r="Z3" s="28">
        <f>E3*Y3</f>
        <v>60750</v>
      </c>
      <c r="AA3">
        <v>405</v>
      </c>
      <c r="AB3" s="28">
        <f t="shared" ref="AB3:AB14" si="7">AA3*D3</f>
        <v>60345</v>
      </c>
      <c r="AC3" s="28">
        <f t="shared" ref="AC3:AC14" si="8">D3-G3</f>
        <v>49</v>
      </c>
      <c r="AD3" s="28">
        <f>AC3*AA3</f>
        <v>19845</v>
      </c>
    </row>
    <row r="4" spans="1:33">
      <c r="A4" s="27">
        <v>2</v>
      </c>
      <c r="B4" t="s">
        <v>74</v>
      </c>
      <c r="C4" s="27" t="s">
        <v>88</v>
      </c>
      <c r="D4">
        <v>1938</v>
      </c>
      <c r="E4">
        <v>285</v>
      </c>
      <c r="F4" s="28">
        <f t="shared" si="0"/>
        <v>552330</v>
      </c>
      <c r="G4">
        <v>1700</v>
      </c>
      <c r="H4" s="28">
        <f t="shared" ref="H4:H14" si="9">E4*G4</f>
        <v>484500</v>
      </c>
      <c r="J4">
        <f t="shared" si="1"/>
        <v>1870.0000000000002</v>
      </c>
      <c r="K4" s="28">
        <f t="shared" si="2"/>
        <v>532950.00000000012</v>
      </c>
      <c r="M4">
        <f t="shared" si="3"/>
        <v>1954.9999999999998</v>
      </c>
      <c r="N4" s="28">
        <f t="shared" si="4"/>
        <v>557174.99999999988</v>
      </c>
      <c r="P4">
        <f t="shared" si="5"/>
        <v>2040</v>
      </c>
      <c r="Q4" s="28">
        <f t="shared" si="6"/>
        <v>581400</v>
      </c>
      <c r="S4">
        <v>1950</v>
      </c>
      <c r="T4" s="28">
        <f t="shared" ref="T4:T14" si="10">E4*S4</f>
        <v>555750</v>
      </c>
      <c r="V4">
        <v>1900</v>
      </c>
      <c r="W4" s="28">
        <f t="shared" ref="W4:W14" si="11">E4*V4</f>
        <v>541500</v>
      </c>
      <c r="Y4">
        <v>1950</v>
      </c>
      <c r="Z4" s="28">
        <f t="shared" ref="Z4:Z14" si="12">E4*Y4</f>
        <v>555750</v>
      </c>
      <c r="AA4">
        <v>285</v>
      </c>
      <c r="AB4" s="28">
        <f t="shared" si="7"/>
        <v>552330</v>
      </c>
      <c r="AC4" s="28">
        <f t="shared" si="8"/>
        <v>238</v>
      </c>
      <c r="AD4" s="28">
        <f t="shared" ref="AD4:AD14" si="13">AC4*AA4</f>
        <v>67830</v>
      </c>
    </row>
    <row r="5" spans="1:33">
      <c r="A5" s="27">
        <v>3</v>
      </c>
      <c r="B5" t="s">
        <v>75</v>
      </c>
      <c r="C5" s="27" t="s">
        <v>88</v>
      </c>
      <c r="D5">
        <v>2633</v>
      </c>
      <c r="E5">
        <v>42</v>
      </c>
      <c r="F5" s="28">
        <f t="shared" si="0"/>
        <v>110586</v>
      </c>
      <c r="G5">
        <v>2300</v>
      </c>
      <c r="H5" s="28">
        <f t="shared" si="9"/>
        <v>96600</v>
      </c>
      <c r="J5">
        <f t="shared" si="1"/>
        <v>2530</v>
      </c>
      <c r="K5" s="28">
        <f t="shared" si="2"/>
        <v>106260</v>
      </c>
      <c r="M5">
        <f t="shared" si="3"/>
        <v>2645</v>
      </c>
      <c r="N5" s="28">
        <f t="shared" si="4"/>
        <v>111090</v>
      </c>
      <c r="P5">
        <f t="shared" si="5"/>
        <v>2760</v>
      </c>
      <c r="Q5" s="28">
        <f t="shared" si="6"/>
        <v>115920</v>
      </c>
      <c r="S5">
        <v>2650</v>
      </c>
      <c r="T5" s="28">
        <f t="shared" si="10"/>
        <v>111300</v>
      </c>
      <c r="V5">
        <v>2600</v>
      </c>
      <c r="W5" s="28">
        <f t="shared" si="11"/>
        <v>109200</v>
      </c>
      <c r="Y5">
        <v>2650</v>
      </c>
      <c r="Z5" s="28">
        <f t="shared" si="12"/>
        <v>111300</v>
      </c>
      <c r="AA5">
        <v>42</v>
      </c>
      <c r="AB5" s="28">
        <f t="shared" si="7"/>
        <v>110586</v>
      </c>
      <c r="AC5" s="28">
        <f t="shared" si="8"/>
        <v>333</v>
      </c>
      <c r="AD5" s="28">
        <f t="shared" si="13"/>
        <v>13986</v>
      </c>
    </row>
    <row r="6" spans="1:33">
      <c r="A6" s="27">
        <v>4</v>
      </c>
      <c r="B6" t="s">
        <v>76</v>
      </c>
      <c r="C6" s="27" t="s">
        <v>88</v>
      </c>
      <c r="D6">
        <v>1838</v>
      </c>
      <c r="E6">
        <v>19</v>
      </c>
      <c r="F6" s="28">
        <f t="shared" si="0"/>
        <v>34922</v>
      </c>
      <c r="G6">
        <v>1600</v>
      </c>
      <c r="H6" s="28">
        <f t="shared" si="9"/>
        <v>30400</v>
      </c>
      <c r="J6">
        <f t="shared" si="1"/>
        <v>1760.0000000000002</v>
      </c>
      <c r="K6" s="28">
        <f t="shared" si="2"/>
        <v>33440.000000000007</v>
      </c>
      <c r="M6">
        <f t="shared" si="3"/>
        <v>1839.9999999999998</v>
      </c>
      <c r="N6" s="28">
        <f t="shared" si="4"/>
        <v>34959.999999999993</v>
      </c>
      <c r="P6">
        <f t="shared" si="5"/>
        <v>1920</v>
      </c>
      <c r="Q6" s="28">
        <f t="shared" si="6"/>
        <v>36480</v>
      </c>
      <c r="S6">
        <v>1850</v>
      </c>
      <c r="T6" s="28">
        <f t="shared" si="10"/>
        <v>35150</v>
      </c>
      <c r="V6">
        <v>1800</v>
      </c>
      <c r="W6" s="28">
        <f t="shared" si="11"/>
        <v>34200</v>
      </c>
      <c r="Y6">
        <v>1850</v>
      </c>
      <c r="Z6" s="28">
        <f t="shared" si="12"/>
        <v>35150</v>
      </c>
      <c r="AA6">
        <v>19</v>
      </c>
      <c r="AB6" s="28">
        <f t="shared" si="7"/>
        <v>34922</v>
      </c>
      <c r="AC6" s="28">
        <f t="shared" si="8"/>
        <v>238</v>
      </c>
      <c r="AD6" s="28">
        <f t="shared" si="13"/>
        <v>4522</v>
      </c>
    </row>
    <row r="7" spans="1:33">
      <c r="A7" s="27">
        <v>5</v>
      </c>
      <c r="B7" t="s">
        <v>77</v>
      </c>
      <c r="C7" s="27" t="s">
        <v>89</v>
      </c>
      <c r="D7">
        <v>34258.44</v>
      </c>
      <c r="E7">
        <v>7</v>
      </c>
      <c r="F7" s="28">
        <f t="shared" si="0"/>
        <v>239809.08000000002</v>
      </c>
      <c r="G7">
        <v>30000</v>
      </c>
      <c r="H7" s="28">
        <f t="shared" si="9"/>
        <v>210000</v>
      </c>
      <c r="J7">
        <f t="shared" si="1"/>
        <v>33000</v>
      </c>
      <c r="K7" s="28">
        <f t="shared" si="2"/>
        <v>231000</v>
      </c>
      <c r="M7">
        <f t="shared" si="3"/>
        <v>34500</v>
      </c>
      <c r="N7" s="28">
        <f t="shared" si="4"/>
        <v>241500</v>
      </c>
      <c r="P7">
        <f t="shared" si="5"/>
        <v>36000</v>
      </c>
      <c r="Q7" s="28">
        <f t="shared" si="6"/>
        <v>252000</v>
      </c>
      <c r="S7">
        <v>34500</v>
      </c>
      <c r="T7" s="28">
        <f t="shared" si="10"/>
        <v>241500</v>
      </c>
      <c r="V7">
        <v>32500</v>
      </c>
      <c r="W7" s="28">
        <f t="shared" si="11"/>
        <v>227500</v>
      </c>
      <c r="Y7">
        <v>34500</v>
      </c>
      <c r="Z7" s="28">
        <f t="shared" si="12"/>
        <v>241500</v>
      </c>
      <c r="AA7">
        <v>7</v>
      </c>
      <c r="AB7" s="28">
        <f t="shared" si="7"/>
        <v>239809.08000000002</v>
      </c>
      <c r="AC7" s="28">
        <f t="shared" si="8"/>
        <v>4258.4400000000023</v>
      </c>
      <c r="AD7" s="28">
        <f t="shared" si="13"/>
        <v>29809.080000000016</v>
      </c>
    </row>
    <row r="8" spans="1:33">
      <c r="A8" s="27">
        <v>6</v>
      </c>
      <c r="B8" t="s">
        <v>78</v>
      </c>
      <c r="C8" s="27" t="s">
        <v>90</v>
      </c>
      <c r="D8">
        <v>298</v>
      </c>
      <c r="E8">
        <v>100</v>
      </c>
      <c r="F8" s="28">
        <f t="shared" si="0"/>
        <v>29800</v>
      </c>
      <c r="G8">
        <v>250</v>
      </c>
      <c r="H8" s="28">
        <f t="shared" si="9"/>
        <v>25000</v>
      </c>
      <c r="J8">
        <f t="shared" si="1"/>
        <v>275</v>
      </c>
      <c r="K8" s="28">
        <f t="shared" si="2"/>
        <v>27500</v>
      </c>
      <c r="M8">
        <f t="shared" si="3"/>
        <v>287.5</v>
      </c>
      <c r="N8" s="28">
        <f t="shared" si="4"/>
        <v>28750</v>
      </c>
      <c r="P8">
        <f t="shared" si="5"/>
        <v>300</v>
      </c>
      <c r="Q8" s="28">
        <f t="shared" si="6"/>
        <v>30000</v>
      </c>
      <c r="S8">
        <v>300</v>
      </c>
      <c r="T8" s="28">
        <f t="shared" si="10"/>
        <v>30000</v>
      </c>
      <c r="V8">
        <v>300</v>
      </c>
      <c r="W8" s="28">
        <f t="shared" si="11"/>
        <v>30000</v>
      </c>
      <c r="Y8">
        <v>300</v>
      </c>
      <c r="Z8" s="28">
        <f t="shared" si="12"/>
        <v>30000</v>
      </c>
      <c r="AA8">
        <v>100</v>
      </c>
      <c r="AB8" s="28">
        <f t="shared" si="7"/>
        <v>29800</v>
      </c>
      <c r="AC8" s="28">
        <f t="shared" si="8"/>
        <v>48</v>
      </c>
      <c r="AD8" s="28">
        <f t="shared" si="13"/>
        <v>4800</v>
      </c>
      <c r="AG8" s="28"/>
    </row>
    <row r="9" spans="1:33">
      <c r="A9" s="27">
        <v>7</v>
      </c>
      <c r="B9" t="s">
        <v>79</v>
      </c>
      <c r="C9" s="27" t="s">
        <v>88</v>
      </c>
      <c r="D9">
        <v>696</v>
      </c>
      <c r="E9">
        <v>348</v>
      </c>
      <c r="F9" s="28">
        <f t="shared" si="0"/>
        <v>242208</v>
      </c>
      <c r="G9">
        <v>600</v>
      </c>
      <c r="H9" s="28">
        <f t="shared" si="9"/>
        <v>208800</v>
      </c>
      <c r="J9">
        <f t="shared" si="1"/>
        <v>660</v>
      </c>
      <c r="K9" s="28">
        <f t="shared" si="2"/>
        <v>229680</v>
      </c>
      <c r="M9">
        <f t="shared" si="3"/>
        <v>690</v>
      </c>
      <c r="N9" s="28">
        <f t="shared" si="4"/>
        <v>240120</v>
      </c>
      <c r="P9">
        <f t="shared" si="5"/>
        <v>720</v>
      </c>
      <c r="Q9" s="28">
        <f t="shared" si="6"/>
        <v>250560</v>
      </c>
      <c r="S9">
        <v>700</v>
      </c>
      <c r="T9" s="28">
        <f t="shared" si="10"/>
        <v>243600</v>
      </c>
      <c r="V9">
        <v>700</v>
      </c>
      <c r="W9" s="28">
        <f t="shared" si="11"/>
        <v>243600</v>
      </c>
      <c r="Y9">
        <v>700</v>
      </c>
      <c r="Z9" s="28">
        <f t="shared" si="12"/>
        <v>243600</v>
      </c>
      <c r="AA9">
        <v>348</v>
      </c>
      <c r="AB9" s="28">
        <f t="shared" si="7"/>
        <v>242208</v>
      </c>
      <c r="AC9" s="28">
        <f t="shared" si="8"/>
        <v>96</v>
      </c>
      <c r="AD9" s="28">
        <f t="shared" si="13"/>
        <v>33408</v>
      </c>
    </row>
    <row r="10" spans="1:33">
      <c r="A10" s="27">
        <v>8</v>
      </c>
      <c r="B10" t="s">
        <v>80</v>
      </c>
      <c r="C10" s="27" t="s">
        <v>91</v>
      </c>
      <c r="D10">
        <v>30</v>
      </c>
      <c r="E10">
        <v>16408</v>
      </c>
      <c r="F10" s="28">
        <f t="shared" si="0"/>
        <v>492240</v>
      </c>
      <c r="G10">
        <v>25</v>
      </c>
      <c r="H10" s="28">
        <f t="shared" si="9"/>
        <v>410200</v>
      </c>
      <c r="J10">
        <f t="shared" si="1"/>
        <v>27.500000000000004</v>
      </c>
      <c r="K10" s="28">
        <f t="shared" si="2"/>
        <v>451220.00000000006</v>
      </c>
      <c r="M10">
        <f t="shared" si="3"/>
        <v>28.749999999999996</v>
      </c>
      <c r="N10" s="28">
        <f t="shared" si="4"/>
        <v>471729.99999999994</v>
      </c>
      <c r="P10">
        <f t="shared" si="5"/>
        <v>30</v>
      </c>
      <c r="Q10" s="28">
        <f t="shared" si="6"/>
        <v>492240</v>
      </c>
      <c r="S10">
        <v>35</v>
      </c>
      <c r="T10" s="28">
        <f t="shared" si="10"/>
        <v>574280</v>
      </c>
      <c r="V10">
        <v>35</v>
      </c>
      <c r="W10" s="28">
        <f t="shared" si="11"/>
        <v>574280</v>
      </c>
      <c r="Y10">
        <v>30</v>
      </c>
      <c r="Z10" s="28">
        <f t="shared" si="12"/>
        <v>492240</v>
      </c>
      <c r="AA10">
        <v>16408</v>
      </c>
      <c r="AB10" s="28">
        <f t="shared" si="7"/>
        <v>492240</v>
      </c>
      <c r="AC10" s="28">
        <f t="shared" si="8"/>
        <v>5</v>
      </c>
      <c r="AD10" s="28">
        <f t="shared" si="13"/>
        <v>82040</v>
      </c>
    </row>
    <row r="11" spans="1:33">
      <c r="A11" s="27">
        <v>9</v>
      </c>
      <c r="B11" t="s">
        <v>81</v>
      </c>
      <c r="C11" s="27" t="s">
        <v>92</v>
      </c>
      <c r="D11">
        <v>16900</v>
      </c>
      <c r="E11">
        <v>7</v>
      </c>
      <c r="F11" s="28">
        <f t="shared" si="0"/>
        <v>118300</v>
      </c>
      <c r="G11">
        <v>15000</v>
      </c>
      <c r="H11" s="28">
        <f t="shared" si="9"/>
        <v>105000</v>
      </c>
      <c r="J11">
        <f t="shared" si="1"/>
        <v>16500</v>
      </c>
      <c r="K11" s="28">
        <f t="shared" si="2"/>
        <v>115500</v>
      </c>
      <c r="M11">
        <f t="shared" si="3"/>
        <v>17250</v>
      </c>
      <c r="N11" s="28">
        <f t="shared" si="4"/>
        <v>120750</v>
      </c>
      <c r="P11">
        <f t="shared" si="5"/>
        <v>18000</v>
      </c>
      <c r="Q11" s="28">
        <f t="shared" si="6"/>
        <v>126000</v>
      </c>
      <c r="S11">
        <v>17000</v>
      </c>
      <c r="T11" s="28">
        <f t="shared" si="10"/>
        <v>119000</v>
      </c>
      <c r="V11">
        <v>17000</v>
      </c>
      <c r="W11" s="28">
        <f t="shared" si="11"/>
        <v>119000</v>
      </c>
      <c r="Y11">
        <v>17000</v>
      </c>
      <c r="Z11" s="28">
        <f t="shared" si="12"/>
        <v>119000</v>
      </c>
      <c r="AA11">
        <v>7</v>
      </c>
      <c r="AB11" s="28">
        <f t="shared" si="7"/>
        <v>118300</v>
      </c>
      <c r="AC11" s="28">
        <f t="shared" si="8"/>
        <v>1900</v>
      </c>
      <c r="AD11" s="28">
        <f t="shared" si="13"/>
        <v>13300</v>
      </c>
    </row>
    <row r="12" spans="1:33">
      <c r="A12" s="27">
        <v>10</v>
      </c>
      <c r="B12" t="s">
        <v>82</v>
      </c>
      <c r="C12" s="27" t="s">
        <v>93</v>
      </c>
      <c r="D12">
        <v>2276</v>
      </c>
      <c r="E12">
        <v>14</v>
      </c>
      <c r="F12" s="28">
        <f t="shared" si="0"/>
        <v>31864</v>
      </c>
      <c r="G12">
        <v>2000</v>
      </c>
      <c r="H12" s="28">
        <f t="shared" si="9"/>
        <v>28000</v>
      </c>
      <c r="J12">
        <f t="shared" si="1"/>
        <v>2200</v>
      </c>
      <c r="K12" s="28">
        <f t="shared" si="2"/>
        <v>30800</v>
      </c>
      <c r="M12">
        <f t="shared" si="3"/>
        <v>2300</v>
      </c>
      <c r="N12" s="28">
        <f t="shared" si="4"/>
        <v>32200</v>
      </c>
      <c r="P12">
        <f t="shared" si="5"/>
        <v>2400</v>
      </c>
      <c r="Q12" s="28">
        <f t="shared" si="6"/>
        <v>33600</v>
      </c>
      <c r="S12">
        <v>2300</v>
      </c>
      <c r="T12" s="28">
        <f t="shared" si="10"/>
        <v>32200</v>
      </c>
      <c r="V12">
        <v>2200</v>
      </c>
      <c r="W12" s="28">
        <f t="shared" si="11"/>
        <v>30800</v>
      </c>
      <c r="Y12">
        <v>2300</v>
      </c>
      <c r="Z12" s="28">
        <f t="shared" si="12"/>
        <v>32200</v>
      </c>
      <c r="AA12">
        <v>10</v>
      </c>
      <c r="AB12" s="28">
        <f t="shared" si="7"/>
        <v>22760</v>
      </c>
      <c r="AC12" s="28">
        <f t="shared" si="8"/>
        <v>276</v>
      </c>
      <c r="AD12" s="28">
        <f t="shared" si="13"/>
        <v>2760</v>
      </c>
    </row>
    <row r="13" spans="1:33">
      <c r="A13" s="27">
        <v>11</v>
      </c>
      <c r="B13" t="s">
        <v>83</v>
      </c>
      <c r="C13" s="27" t="s">
        <v>91</v>
      </c>
      <c r="D13">
        <v>1144</v>
      </c>
      <c r="E13">
        <v>300</v>
      </c>
      <c r="F13" s="28">
        <f t="shared" si="0"/>
        <v>343200</v>
      </c>
      <c r="G13">
        <v>1000</v>
      </c>
      <c r="H13" s="28">
        <f t="shared" si="9"/>
        <v>300000</v>
      </c>
      <c r="J13">
        <f t="shared" si="1"/>
        <v>1100</v>
      </c>
      <c r="K13" s="28">
        <f t="shared" si="2"/>
        <v>330000</v>
      </c>
      <c r="M13">
        <f t="shared" si="3"/>
        <v>1150</v>
      </c>
      <c r="N13" s="28">
        <f t="shared" si="4"/>
        <v>345000</v>
      </c>
      <c r="P13">
        <f t="shared" si="5"/>
        <v>1200</v>
      </c>
      <c r="Q13" s="28">
        <f t="shared" si="6"/>
        <v>360000</v>
      </c>
      <c r="S13">
        <v>1150</v>
      </c>
      <c r="T13" s="28">
        <f t="shared" si="10"/>
        <v>345000</v>
      </c>
      <c r="V13">
        <v>1100</v>
      </c>
      <c r="W13" s="28">
        <f t="shared" si="11"/>
        <v>330000</v>
      </c>
      <c r="Y13">
        <v>1150</v>
      </c>
      <c r="Z13" s="28">
        <f t="shared" si="12"/>
        <v>345000</v>
      </c>
      <c r="AB13" s="28">
        <f t="shared" si="7"/>
        <v>0</v>
      </c>
      <c r="AC13" s="28">
        <f t="shared" si="8"/>
        <v>144</v>
      </c>
      <c r="AD13" s="28">
        <f t="shared" si="13"/>
        <v>0</v>
      </c>
    </row>
    <row r="14" spans="1:33">
      <c r="A14" s="27">
        <v>12</v>
      </c>
      <c r="B14" t="s">
        <v>84</v>
      </c>
      <c r="C14" s="27" t="s">
        <v>91</v>
      </c>
      <c r="D14">
        <v>348</v>
      </c>
      <c r="E14">
        <v>300</v>
      </c>
      <c r="F14" s="28">
        <f t="shared" si="0"/>
        <v>104400</v>
      </c>
      <c r="G14">
        <v>300</v>
      </c>
      <c r="H14" s="28">
        <f t="shared" si="9"/>
        <v>90000</v>
      </c>
      <c r="J14">
        <f t="shared" si="1"/>
        <v>330</v>
      </c>
      <c r="K14" s="28">
        <f t="shared" si="2"/>
        <v>99000</v>
      </c>
      <c r="M14">
        <f t="shared" si="3"/>
        <v>345</v>
      </c>
      <c r="N14" s="28">
        <f t="shared" si="4"/>
        <v>103500</v>
      </c>
      <c r="P14">
        <f t="shared" si="5"/>
        <v>360</v>
      </c>
      <c r="Q14" s="28">
        <f t="shared" si="6"/>
        <v>108000</v>
      </c>
      <c r="S14">
        <v>350</v>
      </c>
      <c r="T14" s="28">
        <f t="shared" si="10"/>
        <v>105000</v>
      </c>
      <c r="V14">
        <v>330</v>
      </c>
      <c r="W14" s="28">
        <f t="shared" si="11"/>
        <v>99000</v>
      </c>
      <c r="Y14">
        <v>350</v>
      </c>
      <c r="Z14" s="28">
        <f t="shared" si="12"/>
        <v>105000</v>
      </c>
      <c r="AB14" s="28">
        <f t="shared" si="7"/>
        <v>0</v>
      </c>
      <c r="AC14" s="28">
        <f t="shared" si="8"/>
        <v>48</v>
      </c>
      <c r="AD14" s="28">
        <f t="shared" si="13"/>
        <v>0</v>
      </c>
    </row>
    <row r="15" spans="1:33">
      <c r="AC15" s="28"/>
      <c r="AD15" s="28"/>
    </row>
    <row r="16" spans="1:33">
      <c r="C16" t="s">
        <v>66</v>
      </c>
      <c r="D16" s="59">
        <f>SUM(F3:F14)</f>
        <v>2360004.08</v>
      </c>
      <c r="E16" s="59"/>
      <c r="F16" s="59"/>
      <c r="H16" s="30">
        <f>SUM(H3:H15)</f>
        <v>2029000</v>
      </c>
      <c r="K16" s="28">
        <f>SUM(K3:K15)</f>
        <v>2231900</v>
      </c>
      <c r="N16" s="30">
        <f>SUM(N3:N15)</f>
        <v>2333350</v>
      </c>
      <c r="Q16" s="28">
        <f>SUM(Q3:Q15)</f>
        <v>2434800</v>
      </c>
      <c r="T16" s="28">
        <f>SUM(T3:T15)</f>
        <v>2453530</v>
      </c>
      <c r="W16" s="28">
        <f>SUM(W3:W15)</f>
        <v>2391730</v>
      </c>
      <c r="Z16" s="28">
        <f>SUM(Z3:Z15)</f>
        <v>2371490</v>
      </c>
      <c r="AB16" s="28">
        <f>SUM(AB3:AB15)</f>
        <v>1903300.08</v>
      </c>
      <c r="AC16" s="28"/>
      <c r="AD16" s="28">
        <f>SUM(AD3:AD15)</f>
        <v>272300.08</v>
      </c>
    </row>
    <row r="17" spans="3:30">
      <c r="C17" s="29">
        <v>0.05</v>
      </c>
      <c r="D17" s="59">
        <f>D16*0.05</f>
        <v>118000.20400000001</v>
      </c>
      <c r="E17" s="59"/>
      <c r="F17" s="59"/>
      <c r="G17" s="29"/>
      <c r="H17" s="30">
        <f>H16*0.05</f>
        <v>101450</v>
      </c>
      <c r="K17">
        <f>K16*0.05</f>
        <v>111595</v>
      </c>
      <c r="N17" s="30">
        <f>N16*0.05</f>
        <v>116667.5</v>
      </c>
      <c r="Q17">
        <f>Q16*0.05</f>
        <v>121740</v>
      </c>
      <c r="T17">
        <f>T16*0.05</f>
        <v>122676.5</v>
      </c>
      <c r="W17">
        <f>W16*0.05</f>
        <v>119586.5</v>
      </c>
      <c r="Z17">
        <f>Z16*0.05</f>
        <v>118574.5</v>
      </c>
      <c r="AB17" s="28">
        <f>AB16*0.05</f>
        <v>95165.004000000015</v>
      </c>
      <c r="AC17" s="28"/>
      <c r="AD17" s="28">
        <f>AD16*0.05</f>
        <v>13615.004000000001</v>
      </c>
    </row>
    <row r="18" spans="3:30">
      <c r="C18" t="s">
        <v>20</v>
      </c>
      <c r="D18" s="59">
        <f>D16+D17</f>
        <v>2478004.284</v>
      </c>
      <c r="E18" s="59"/>
      <c r="F18" s="59"/>
      <c r="H18" s="30">
        <f>H16+H17</f>
        <v>2130450</v>
      </c>
      <c r="K18" s="28">
        <f>K16+K17</f>
        <v>2343495</v>
      </c>
      <c r="N18" s="30">
        <f>N16+N17</f>
        <v>2450017.5</v>
      </c>
      <c r="Q18" s="28">
        <f>Q16+Q17</f>
        <v>2556540</v>
      </c>
      <c r="T18" s="28">
        <f>T16+T17</f>
        <v>2576206.5</v>
      </c>
      <c r="W18" s="28">
        <f>W16+W17</f>
        <v>2511316.5</v>
      </c>
      <c r="Z18" s="28">
        <f>Z16+Z17</f>
        <v>2490064.5</v>
      </c>
      <c r="AB18" s="28">
        <f>AB16+AB17</f>
        <v>1998465.084</v>
      </c>
      <c r="AC18" s="28"/>
      <c r="AD18" s="28">
        <f>AD16+AD17</f>
        <v>285915.08400000003</v>
      </c>
    </row>
    <row r="20" spans="3:30">
      <c r="K20" s="28">
        <f>K16-H16</f>
        <v>202900</v>
      </c>
      <c r="N20" s="30">
        <f>N16-H16</f>
        <v>304350</v>
      </c>
      <c r="Q20" s="28">
        <f>Q16-H16</f>
        <v>405800</v>
      </c>
      <c r="T20" s="28">
        <f>T16-H16</f>
        <v>424530</v>
      </c>
      <c r="W20" s="28">
        <f>W16-H16</f>
        <v>362730</v>
      </c>
    </row>
    <row r="21" spans="3:30">
      <c r="K21" s="28">
        <f>K20*0.05</f>
        <v>10145</v>
      </c>
      <c r="L21" s="28"/>
      <c r="M21" s="28"/>
      <c r="N21" s="28">
        <f t="shared" ref="N21:Q21" si="14">N20*0.05</f>
        <v>15217.5</v>
      </c>
      <c r="O21" s="28"/>
      <c r="P21" s="28"/>
      <c r="Q21" s="28">
        <f t="shared" si="14"/>
        <v>20290</v>
      </c>
      <c r="S21" s="28"/>
      <c r="T21" s="28">
        <f t="shared" ref="T21" si="15">T20*0.05</f>
        <v>21226.5</v>
      </c>
      <c r="V21" s="28"/>
      <c r="W21" s="28">
        <f t="shared" ref="W21" si="16">W20*0.05</f>
        <v>18136.5</v>
      </c>
    </row>
    <row r="22" spans="3:30">
      <c r="K22" s="28">
        <f>K20+K21</f>
        <v>213045</v>
      </c>
      <c r="L22" s="28"/>
      <c r="M22" s="28"/>
      <c r="N22" s="28">
        <f t="shared" ref="N22:Q22" si="17">N20+N21</f>
        <v>319567.5</v>
      </c>
      <c r="O22" s="28"/>
      <c r="P22" s="28"/>
      <c r="Q22" s="28">
        <f t="shared" si="17"/>
        <v>426090</v>
      </c>
      <c r="S22" s="28"/>
      <c r="T22" s="28">
        <f t="shared" ref="T22" si="18">T20+T21</f>
        <v>445756.5</v>
      </c>
      <c r="V22" s="28"/>
      <c r="W22" s="28">
        <f t="shared" ref="W22" si="19">W20+W21</f>
        <v>380866.5</v>
      </c>
    </row>
  </sheetData>
  <mergeCells count="9">
    <mergeCell ref="D17:F17"/>
    <mergeCell ref="D18:F18"/>
    <mergeCell ref="AA1:AD1"/>
    <mergeCell ref="D1:F1"/>
    <mergeCell ref="D16:F16"/>
    <mergeCell ref="G1:H1"/>
    <mergeCell ref="S1:T1"/>
    <mergeCell ref="V1:W1"/>
    <mergeCell ref="Y1:Z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D21" sqref="D21"/>
    </sheetView>
  </sheetViews>
  <sheetFormatPr defaultRowHeight="16.75"/>
  <cols>
    <col min="1" max="1" width="6.25" style="24" customWidth="1"/>
    <col min="2" max="2" width="7.6640625" style="8" customWidth="1"/>
    <col min="3" max="3" width="23.1640625" style="8" customWidth="1"/>
    <col min="4" max="256" width="8.6640625" style="8"/>
    <col min="257" max="257" width="6.25" style="8" customWidth="1"/>
    <col min="258" max="258" width="7.6640625" style="8" customWidth="1"/>
    <col min="259" max="259" width="23.1640625" style="8" customWidth="1"/>
    <col min="260" max="512" width="8.6640625" style="8"/>
    <col min="513" max="513" width="6.25" style="8" customWidth="1"/>
    <col min="514" max="514" width="7.6640625" style="8" customWidth="1"/>
    <col min="515" max="515" width="23.1640625" style="8" customWidth="1"/>
    <col min="516" max="768" width="8.6640625" style="8"/>
    <col min="769" max="769" width="6.25" style="8" customWidth="1"/>
    <col min="770" max="770" width="7.6640625" style="8" customWidth="1"/>
    <col min="771" max="771" width="23.1640625" style="8" customWidth="1"/>
    <col min="772" max="1024" width="8.6640625" style="8"/>
    <col min="1025" max="1025" width="6.25" style="8" customWidth="1"/>
    <col min="1026" max="1026" width="7.6640625" style="8" customWidth="1"/>
    <col min="1027" max="1027" width="23.1640625" style="8" customWidth="1"/>
    <col min="1028" max="1280" width="8.6640625" style="8"/>
    <col min="1281" max="1281" width="6.25" style="8" customWidth="1"/>
    <col min="1282" max="1282" width="7.6640625" style="8" customWidth="1"/>
    <col min="1283" max="1283" width="23.1640625" style="8" customWidth="1"/>
    <col min="1284" max="1536" width="8.6640625" style="8"/>
    <col min="1537" max="1537" width="6.25" style="8" customWidth="1"/>
    <col min="1538" max="1538" width="7.6640625" style="8" customWidth="1"/>
    <col min="1539" max="1539" width="23.1640625" style="8" customWidth="1"/>
    <col min="1540" max="1792" width="8.6640625" style="8"/>
    <col min="1793" max="1793" width="6.25" style="8" customWidth="1"/>
    <col min="1794" max="1794" width="7.6640625" style="8" customWidth="1"/>
    <col min="1795" max="1795" width="23.1640625" style="8" customWidth="1"/>
    <col min="1796" max="2048" width="8.6640625" style="8"/>
    <col min="2049" max="2049" width="6.25" style="8" customWidth="1"/>
    <col min="2050" max="2050" width="7.6640625" style="8" customWidth="1"/>
    <col min="2051" max="2051" width="23.1640625" style="8" customWidth="1"/>
    <col min="2052" max="2304" width="8.6640625" style="8"/>
    <col min="2305" max="2305" width="6.25" style="8" customWidth="1"/>
    <col min="2306" max="2306" width="7.6640625" style="8" customWidth="1"/>
    <col min="2307" max="2307" width="23.1640625" style="8" customWidth="1"/>
    <col min="2308" max="2560" width="8.6640625" style="8"/>
    <col min="2561" max="2561" width="6.25" style="8" customWidth="1"/>
    <col min="2562" max="2562" width="7.6640625" style="8" customWidth="1"/>
    <col min="2563" max="2563" width="23.1640625" style="8" customWidth="1"/>
    <col min="2564" max="2816" width="8.6640625" style="8"/>
    <col min="2817" max="2817" width="6.25" style="8" customWidth="1"/>
    <col min="2818" max="2818" width="7.6640625" style="8" customWidth="1"/>
    <col min="2819" max="2819" width="23.1640625" style="8" customWidth="1"/>
    <col min="2820" max="3072" width="8.6640625" style="8"/>
    <col min="3073" max="3073" width="6.25" style="8" customWidth="1"/>
    <col min="3074" max="3074" width="7.6640625" style="8" customWidth="1"/>
    <col min="3075" max="3075" width="23.1640625" style="8" customWidth="1"/>
    <col min="3076" max="3328" width="8.6640625" style="8"/>
    <col min="3329" max="3329" width="6.25" style="8" customWidth="1"/>
    <col min="3330" max="3330" width="7.6640625" style="8" customWidth="1"/>
    <col min="3331" max="3331" width="23.1640625" style="8" customWidth="1"/>
    <col min="3332" max="3584" width="8.6640625" style="8"/>
    <col min="3585" max="3585" width="6.25" style="8" customWidth="1"/>
    <col min="3586" max="3586" width="7.6640625" style="8" customWidth="1"/>
    <col min="3587" max="3587" width="23.1640625" style="8" customWidth="1"/>
    <col min="3588" max="3840" width="8.6640625" style="8"/>
    <col min="3841" max="3841" width="6.25" style="8" customWidth="1"/>
    <col min="3842" max="3842" width="7.6640625" style="8" customWidth="1"/>
    <col min="3843" max="3843" width="23.1640625" style="8" customWidth="1"/>
    <col min="3844" max="4096" width="8.6640625" style="8"/>
    <col min="4097" max="4097" width="6.25" style="8" customWidth="1"/>
    <col min="4098" max="4098" width="7.6640625" style="8" customWidth="1"/>
    <col min="4099" max="4099" width="23.1640625" style="8" customWidth="1"/>
    <col min="4100" max="4352" width="8.6640625" style="8"/>
    <col min="4353" max="4353" width="6.25" style="8" customWidth="1"/>
    <col min="4354" max="4354" width="7.6640625" style="8" customWidth="1"/>
    <col min="4355" max="4355" width="23.1640625" style="8" customWidth="1"/>
    <col min="4356" max="4608" width="8.6640625" style="8"/>
    <col min="4609" max="4609" width="6.25" style="8" customWidth="1"/>
    <col min="4610" max="4610" width="7.6640625" style="8" customWidth="1"/>
    <col min="4611" max="4611" width="23.1640625" style="8" customWidth="1"/>
    <col min="4612" max="4864" width="8.6640625" style="8"/>
    <col min="4865" max="4865" width="6.25" style="8" customWidth="1"/>
    <col min="4866" max="4866" width="7.6640625" style="8" customWidth="1"/>
    <col min="4867" max="4867" width="23.1640625" style="8" customWidth="1"/>
    <col min="4868" max="5120" width="8.6640625" style="8"/>
    <col min="5121" max="5121" width="6.25" style="8" customWidth="1"/>
    <col min="5122" max="5122" width="7.6640625" style="8" customWidth="1"/>
    <col min="5123" max="5123" width="23.1640625" style="8" customWidth="1"/>
    <col min="5124" max="5376" width="8.6640625" style="8"/>
    <col min="5377" max="5377" width="6.25" style="8" customWidth="1"/>
    <col min="5378" max="5378" width="7.6640625" style="8" customWidth="1"/>
    <col min="5379" max="5379" width="23.1640625" style="8" customWidth="1"/>
    <col min="5380" max="5632" width="8.6640625" style="8"/>
    <col min="5633" max="5633" width="6.25" style="8" customWidth="1"/>
    <col min="5634" max="5634" width="7.6640625" style="8" customWidth="1"/>
    <col min="5635" max="5635" width="23.1640625" style="8" customWidth="1"/>
    <col min="5636" max="5888" width="8.6640625" style="8"/>
    <col min="5889" max="5889" width="6.25" style="8" customWidth="1"/>
    <col min="5890" max="5890" width="7.6640625" style="8" customWidth="1"/>
    <col min="5891" max="5891" width="23.1640625" style="8" customWidth="1"/>
    <col min="5892" max="6144" width="8.6640625" style="8"/>
    <col min="6145" max="6145" width="6.25" style="8" customWidth="1"/>
    <col min="6146" max="6146" width="7.6640625" style="8" customWidth="1"/>
    <col min="6147" max="6147" width="23.1640625" style="8" customWidth="1"/>
    <col min="6148" max="6400" width="8.6640625" style="8"/>
    <col min="6401" max="6401" width="6.25" style="8" customWidth="1"/>
    <col min="6402" max="6402" width="7.6640625" style="8" customWidth="1"/>
    <col min="6403" max="6403" width="23.1640625" style="8" customWidth="1"/>
    <col min="6404" max="6656" width="8.6640625" style="8"/>
    <col min="6657" max="6657" width="6.25" style="8" customWidth="1"/>
    <col min="6658" max="6658" width="7.6640625" style="8" customWidth="1"/>
    <col min="6659" max="6659" width="23.1640625" style="8" customWidth="1"/>
    <col min="6660" max="6912" width="8.6640625" style="8"/>
    <col min="6913" max="6913" width="6.25" style="8" customWidth="1"/>
    <col min="6914" max="6914" width="7.6640625" style="8" customWidth="1"/>
    <col min="6915" max="6915" width="23.1640625" style="8" customWidth="1"/>
    <col min="6916" max="7168" width="8.6640625" style="8"/>
    <col min="7169" max="7169" width="6.25" style="8" customWidth="1"/>
    <col min="7170" max="7170" width="7.6640625" style="8" customWidth="1"/>
    <col min="7171" max="7171" width="23.1640625" style="8" customWidth="1"/>
    <col min="7172" max="7424" width="8.6640625" style="8"/>
    <col min="7425" max="7425" width="6.25" style="8" customWidth="1"/>
    <col min="7426" max="7426" width="7.6640625" style="8" customWidth="1"/>
    <col min="7427" max="7427" width="23.1640625" style="8" customWidth="1"/>
    <col min="7428" max="7680" width="8.6640625" style="8"/>
    <col min="7681" max="7681" width="6.25" style="8" customWidth="1"/>
    <col min="7682" max="7682" width="7.6640625" style="8" customWidth="1"/>
    <col min="7683" max="7683" width="23.1640625" style="8" customWidth="1"/>
    <col min="7684" max="7936" width="8.6640625" style="8"/>
    <col min="7937" max="7937" width="6.25" style="8" customWidth="1"/>
    <col min="7938" max="7938" width="7.6640625" style="8" customWidth="1"/>
    <col min="7939" max="7939" width="23.1640625" style="8" customWidth="1"/>
    <col min="7940" max="8192" width="8.6640625" style="8"/>
    <col min="8193" max="8193" width="6.25" style="8" customWidth="1"/>
    <col min="8194" max="8194" width="7.6640625" style="8" customWidth="1"/>
    <col min="8195" max="8195" width="23.1640625" style="8" customWidth="1"/>
    <col min="8196" max="8448" width="8.6640625" style="8"/>
    <col min="8449" max="8449" width="6.25" style="8" customWidth="1"/>
    <col min="8450" max="8450" width="7.6640625" style="8" customWidth="1"/>
    <col min="8451" max="8451" width="23.1640625" style="8" customWidth="1"/>
    <col min="8452" max="8704" width="8.6640625" style="8"/>
    <col min="8705" max="8705" width="6.25" style="8" customWidth="1"/>
    <col min="8706" max="8706" width="7.6640625" style="8" customWidth="1"/>
    <col min="8707" max="8707" width="23.1640625" style="8" customWidth="1"/>
    <col min="8708" max="8960" width="8.6640625" style="8"/>
    <col min="8961" max="8961" width="6.25" style="8" customWidth="1"/>
    <col min="8962" max="8962" width="7.6640625" style="8" customWidth="1"/>
    <col min="8963" max="8963" width="23.1640625" style="8" customWidth="1"/>
    <col min="8964" max="9216" width="8.6640625" style="8"/>
    <col min="9217" max="9217" width="6.25" style="8" customWidth="1"/>
    <col min="9218" max="9218" width="7.6640625" style="8" customWidth="1"/>
    <col min="9219" max="9219" width="23.1640625" style="8" customWidth="1"/>
    <col min="9220" max="9472" width="8.6640625" style="8"/>
    <col min="9473" max="9473" width="6.25" style="8" customWidth="1"/>
    <col min="9474" max="9474" width="7.6640625" style="8" customWidth="1"/>
    <col min="9475" max="9475" width="23.1640625" style="8" customWidth="1"/>
    <col min="9476" max="9728" width="8.6640625" style="8"/>
    <col min="9729" max="9729" width="6.25" style="8" customWidth="1"/>
    <col min="9730" max="9730" width="7.6640625" style="8" customWidth="1"/>
    <col min="9731" max="9731" width="23.1640625" style="8" customWidth="1"/>
    <col min="9732" max="9984" width="8.6640625" style="8"/>
    <col min="9985" max="9985" width="6.25" style="8" customWidth="1"/>
    <col min="9986" max="9986" width="7.6640625" style="8" customWidth="1"/>
    <col min="9987" max="9987" width="23.1640625" style="8" customWidth="1"/>
    <col min="9988" max="10240" width="8.6640625" style="8"/>
    <col min="10241" max="10241" width="6.25" style="8" customWidth="1"/>
    <col min="10242" max="10242" width="7.6640625" style="8" customWidth="1"/>
    <col min="10243" max="10243" width="23.1640625" style="8" customWidth="1"/>
    <col min="10244" max="10496" width="8.6640625" style="8"/>
    <col min="10497" max="10497" width="6.25" style="8" customWidth="1"/>
    <col min="10498" max="10498" width="7.6640625" style="8" customWidth="1"/>
    <col min="10499" max="10499" width="23.1640625" style="8" customWidth="1"/>
    <col min="10500" max="10752" width="8.6640625" style="8"/>
    <col min="10753" max="10753" width="6.25" style="8" customWidth="1"/>
    <col min="10754" max="10754" width="7.6640625" style="8" customWidth="1"/>
    <col min="10755" max="10755" width="23.1640625" style="8" customWidth="1"/>
    <col min="10756" max="11008" width="8.6640625" style="8"/>
    <col min="11009" max="11009" width="6.25" style="8" customWidth="1"/>
    <col min="11010" max="11010" width="7.6640625" style="8" customWidth="1"/>
    <col min="11011" max="11011" width="23.1640625" style="8" customWidth="1"/>
    <col min="11012" max="11264" width="8.6640625" style="8"/>
    <col min="11265" max="11265" width="6.25" style="8" customWidth="1"/>
    <col min="11266" max="11266" width="7.6640625" style="8" customWidth="1"/>
    <col min="11267" max="11267" width="23.1640625" style="8" customWidth="1"/>
    <col min="11268" max="11520" width="8.6640625" style="8"/>
    <col min="11521" max="11521" width="6.25" style="8" customWidth="1"/>
    <col min="11522" max="11522" width="7.6640625" style="8" customWidth="1"/>
    <col min="11523" max="11523" width="23.1640625" style="8" customWidth="1"/>
    <col min="11524" max="11776" width="8.6640625" style="8"/>
    <col min="11777" max="11777" width="6.25" style="8" customWidth="1"/>
    <col min="11778" max="11778" width="7.6640625" style="8" customWidth="1"/>
    <col min="11779" max="11779" width="23.1640625" style="8" customWidth="1"/>
    <col min="11780" max="12032" width="8.6640625" style="8"/>
    <col min="12033" max="12033" width="6.25" style="8" customWidth="1"/>
    <col min="12034" max="12034" width="7.6640625" style="8" customWidth="1"/>
    <col min="12035" max="12035" width="23.1640625" style="8" customWidth="1"/>
    <col min="12036" max="12288" width="8.6640625" style="8"/>
    <col min="12289" max="12289" width="6.25" style="8" customWidth="1"/>
    <col min="12290" max="12290" width="7.6640625" style="8" customWidth="1"/>
    <col min="12291" max="12291" width="23.1640625" style="8" customWidth="1"/>
    <col min="12292" max="12544" width="8.6640625" style="8"/>
    <col min="12545" max="12545" width="6.25" style="8" customWidth="1"/>
    <col min="12546" max="12546" width="7.6640625" style="8" customWidth="1"/>
    <col min="12547" max="12547" width="23.1640625" style="8" customWidth="1"/>
    <col min="12548" max="12800" width="8.6640625" style="8"/>
    <col min="12801" max="12801" width="6.25" style="8" customWidth="1"/>
    <col min="12802" max="12802" width="7.6640625" style="8" customWidth="1"/>
    <col min="12803" max="12803" width="23.1640625" style="8" customWidth="1"/>
    <col min="12804" max="13056" width="8.6640625" style="8"/>
    <col min="13057" max="13057" width="6.25" style="8" customWidth="1"/>
    <col min="13058" max="13058" width="7.6640625" style="8" customWidth="1"/>
    <col min="13059" max="13059" width="23.1640625" style="8" customWidth="1"/>
    <col min="13060" max="13312" width="8.6640625" style="8"/>
    <col min="13313" max="13313" width="6.25" style="8" customWidth="1"/>
    <col min="13314" max="13314" width="7.6640625" style="8" customWidth="1"/>
    <col min="13315" max="13315" width="23.1640625" style="8" customWidth="1"/>
    <col min="13316" max="13568" width="8.6640625" style="8"/>
    <col min="13569" max="13569" width="6.25" style="8" customWidth="1"/>
    <col min="13570" max="13570" width="7.6640625" style="8" customWidth="1"/>
    <col min="13571" max="13571" width="23.1640625" style="8" customWidth="1"/>
    <col min="13572" max="13824" width="8.6640625" style="8"/>
    <col min="13825" max="13825" width="6.25" style="8" customWidth="1"/>
    <col min="13826" max="13826" width="7.6640625" style="8" customWidth="1"/>
    <col min="13827" max="13827" width="23.1640625" style="8" customWidth="1"/>
    <col min="13828" max="14080" width="8.6640625" style="8"/>
    <col min="14081" max="14081" width="6.25" style="8" customWidth="1"/>
    <col min="14082" max="14082" width="7.6640625" style="8" customWidth="1"/>
    <col min="14083" max="14083" width="23.1640625" style="8" customWidth="1"/>
    <col min="14084" max="14336" width="8.6640625" style="8"/>
    <col min="14337" max="14337" width="6.25" style="8" customWidth="1"/>
    <col min="14338" max="14338" width="7.6640625" style="8" customWidth="1"/>
    <col min="14339" max="14339" width="23.1640625" style="8" customWidth="1"/>
    <col min="14340" max="14592" width="8.6640625" style="8"/>
    <col min="14593" max="14593" width="6.25" style="8" customWidth="1"/>
    <col min="14594" max="14594" width="7.6640625" style="8" customWidth="1"/>
    <col min="14595" max="14595" width="23.1640625" style="8" customWidth="1"/>
    <col min="14596" max="14848" width="8.6640625" style="8"/>
    <col min="14849" max="14849" width="6.25" style="8" customWidth="1"/>
    <col min="14850" max="14850" width="7.6640625" style="8" customWidth="1"/>
    <col min="14851" max="14851" width="23.1640625" style="8" customWidth="1"/>
    <col min="14852" max="15104" width="8.6640625" style="8"/>
    <col min="15105" max="15105" width="6.25" style="8" customWidth="1"/>
    <col min="15106" max="15106" width="7.6640625" style="8" customWidth="1"/>
    <col min="15107" max="15107" width="23.1640625" style="8" customWidth="1"/>
    <col min="15108" max="15360" width="8.6640625" style="8"/>
    <col min="15361" max="15361" width="6.25" style="8" customWidth="1"/>
    <col min="15362" max="15362" width="7.6640625" style="8" customWidth="1"/>
    <col min="15363" max="15363" width="23.1640625" style="8" customWidth="1"/>
    <col min="15364" max="15616" width="8.6640625" style="8"/>
    <col min="15617" max="15617" width="6.25" style="8" customWidth="1"/>
    <col min="15618" max="15618" width="7.6640625" style="8" customWidth="1"/>
    <col min="15619" max="15619" width="23.1640625" style="8" customWidth="1"/>
    <col min="15620" max="15872" width="8.6640625" style="8"/>
    <col min="15873" max="15873" width="6.25" style="8" customWidth="1"/>
    <col min="15874" max="15874" width="7.6640625" style="8" customWidth="1"/>
    <col min="15875" max="15875" width="23.1640625" style="8" customWidth="1"/>
    <col min="15876" max="16128" width="8.6640625" style="8"/>
    <col min="16129" max="16129" width="6.25" style="8" customWidth="1"/>
    <col min="16130" max="16130" width="7.6640625" style="8" customWidth="1"/>
    <col min="16131" max="16131" width="23.1640625" style="8" customWidth="1"/>
    <col min="16132" max="16384" width="8.6640625" style="8"/>
  </cols>
  <sheetData>
    <row r="1" spans="1:15" ht="27.9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2.3" thickBot="1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8" t="s">
        <v>26</v>
      </c>
    </row>
    <row r="3" spans="1:15" ht="25" customHeight="1" thickTop="1">
      <c r="A3" s="53" t="s">
        <v>27</v>
      </c>
      <c r="B3" s="55" t="s">
        <v>28</v>
      </c>
      <c r="C3" s="57" t="s">
        <v>29</v>
      </c>
      <c r="D3" s="46" t="s">
        <v>30</v>
      </c>
      <c r="E3" s="47"/>
      <c r="F3" s="46" t="s">
        <v>31</v>
      </c>
      <c r="G3" s="47"/>
      <c r="H3" s="46" t="s">
        <v>32</v>
      </c>
      <c r="I3" s="47"/>
      <c r="J3" s="46" t="s">
        <v>33</v>
      </c>
      <c r="K3" s="47"/>
      <c r="L3" s="46" t="s">
        <v>34</v>
      </c>
      <c r="M3" s="47"/>
      <c r="N3" s="46" t="s">
        <v>35</v>
      </c>
      <c r="O3" s="47"/>
    </row>
    <row r="4" spans="1:15" ht="25" customHeight="1">
      <c r="A4" s="54"/>
      <c r="B4" s="56"/>
      <c r="C4" s="58"/>
      <c r="D4" s="9" t="s">
        <v>36</v>
      </c>
      <c r="E4" s="10" t="s">
        <v>37</v>
      </c>
      <c r="F4" s="9" t="s">
        <v>36</v>
      </c>
      <c r="G4" s="10" t="s">
        <v>38</v>
      </c>
      <c r="H4" s="9" t="s">
        <v>36</v>
      </c>
      <c r="I4" s="10" t="s">
        <v>38</v>
      </c>
      <c r="J4" s="9" t="s">
        <v>39</v>
      </c>
      <c r="K4" s="10" t="s">
        <v>38</v>
      </c>
      <c r="L4" s="9" t="s">
        <v>36</v>
      </c>
      <c r="M4" s="10" t="s">
        <v>38</v>
      </c>
      <c r="N4" s="9" t="s">
        <v>36</v>
      </c>
      <c r="O4" s="10" t="s">
        <v>38</v>
      </c>
    </row>
    <row r="5" spans="1:15" ht="20.05" customHeight="1">
      <c r="A5" s="9">
        <v>1</v>
      </c>
      <c r="B5" s="11">
        <v>44310</v>
      </c>
      <c r="C5" s="12" t="s">
        <v>40</v>
      </c>
      <c r="D5" s="13"/>
      <c r="E5" s="14"/>
      <c r="F5" s="13"/>
      <c r="G5" s="14"/>
      <c r="H5" s="13"/>
      <c r="I5" s="14"/>
      <c r="J5" s="13"/>
      <c r="K5" s="14"/>
      <c r="L5" s="13" t="s">
        <v>41</v>
      </c>
      <c r="M5" s="14">
        <v>10000</v>
      </c>
      <c r="N5" s="13"/>
      <c r="O5" s="14"/>
    </row>
    <row r="6" spans="1:15" ht="25" customHeight="1">
      <c r="A6" s="9">
        <v>2</v>
      </c>
      <c r="B6" s="11">
        <v>44319</v>
      </c>
      <c r="C6" s="12" t="s">
        <v>42</v>
      </c>
      <c r="D6" s="13"/>
      <c r="E6" s="14"/>
      <c r="F6" s="13"/>
      <c r="G6" s="14"/>
      <c r="H6" s="15" t="s">
        <v>43</v>
      </c>
      <c r="I6" s="14">
        <v>16000</v>
      </c>
      <c r="J6" s="13"/>
      <c r="K6" s="14"/>
      <c r="L6" s="13"/>
      <c r="M6" s="14"/>
      <c r="N6" s="13"/>
      <c r="O6" s="14"/>
    </row>
    <row r="7" spans="1:15" ht="20.05" customHeight="1">
      <c r="A7" s="9">
        <v>3</v>
      </c>
      <c r="B7" s="11">
        <v>44319</v>
      </c>
      <c r="C7" s="12" t="s">
        <v>44</v>
      </c>
      <c r="D7" s="13"/>
      <c r="E7" s="14"/>
      <c r="F7" s="13"/>
      <c r="G7" s="14"/>
      <c r="H7" s="13"/>
      <c r="I7" s="14"/>
      <c r="J7" s="13" t="s">
        <v>45</v>
      </c>
      <c r="K7" s="14">
        <v>6000</v>
      </c>
      <c r="L7" s="13"/>
      <c r="M7" s="14"/>
      <c r="N7" s="13"/>
      <c r="O7" s="14"/>
    </row>
    <row r="8" spans="1:15" ht="20.05" customHeight="1">
      <c r="A8" s="9">
        <v>4</v>
      </c>
      <c r="B8" s="11">
        <v>44324</v>
      </c>
      <c r="C8" s="12" t="s">
        <v>46</v>
      </c>
      <c r="D8" s="13"/>
      <c r="E8" s="14"/>
      <c r="F8" s="13" t="s">
        <v>47</v>
      </c>
      <c r="G8" s="14">
        <v>12000</v>
      </c>
      <c r="H8" s="13"/>
      <c r="I8" s="14"/>
      <c r="J8" s="13"/>
      <c r="K8" s="14"/>
      <c r="L8" s="13"/>
      <c r="M8" s="14"/>
      <c r="N8" s="13"/>
      <c r="O8" s="14"/>
    </row>
    <row r="9" spans="1:15" ht="25" customHeight="1">
      <c r="A9" s="9">
        <v>5</v>
      </c>
      <c r="B9" s="11">
        <v>44324</v>
      </c>
      <c r="C9" s="12" t="s">
        <v>48</v>
      </c>
      <c r="D9" s="16" t="s">
        <v>49</v>
      </c>
      <c r="E9" s="14">
        <f>1*2500+2*2000+300</f>
        <v>6800</v>
      </c>
      <c r="F9" s="13"/>
      <c r="G9" s="14"/>
      <c r="H9" s="13"/>
      <c r="I9" s="14"/>
      <c r="J9" s="13"/>
      <c r="K9" s="14"/>
      <c r="L9" s="13"/>
      <c r="M9" s="14"/>
      <c r="N9" s="13"/>
      <c r="O9" s="14"/>
    </row>
    <row r="10" spans="1:15" ht="20.05" customHeight="1">
      <c r="A10" s="9">
        <v>6</v>
      </c>
      <c r="B10" s="11">
        <v>44324</v>
      </c>
      <c r="C10" s="12" t="s">
        <v>50</v>
      </c>
      <c r="D10" s="16"/>
      <c r="E10" s="14"/>
      <c r="F10" s="13"/>
      <c r="G10" s="14"/>
      <c r="H10" s="13"/>
      <c r="I10" s="14"/>
      <c r="J10" s="13" t="s">
        <v>45</v>
      </c>
      <c r="K10" s="14">
        <v>6000</v>
      </c>
      <c r="L10" s="13"/>
      <c r="M10" s="14"/>
      <c r="N10" s="13"/>
      <c r="O10" s="14"/>
    </row>
    <row r="11" spans="1:15" ht="20.05" customHeight="1">
      <c r="A11" s="9">
        <v>7</v>
      </c>
      <c r="B11" s="11">
        <v>44324</v>
      </c>
      <c r="C11" s="12" t="s">
        <v>51</v>
      </c>
      <c r="D11" s="16"/>
      <c r="E11" s="14"/>
      <c r="F11" s="13"/>
      <c r="G11" s="14"/>
      <c r="H11" s="13"/>
      <c r="I11" s="14"/>
      <c r="J11" s="13"/>
      <c r="K11" s="14"/>
      <c r="L11" s="13"/>
      <c r="M11" s="14"/>
      <c r="N11" s="13" t="s">
        <v>41</v>
      </c>
      <c r="O11" s="14">
        <v>10000</v>
      </c>
    </row>
    <row r="12" spans="1:15" ht="20.05" customHeight="1">
      <c r="A12" s="9">
        <v>8</v>
      </c>
      <c r="B12" s="11">
        <v>44325</v>
      </c>
      <c r="C12" s="12" t="s">
        <v>52</v>
      </c>
      <c r="D12" s="16" t="s">
        <v>53</v>
      </c>
      <c r="E12" s="14">
        <f>3*2500+300</f>
        <v>7800</v>
      </c>
      <c r="F12" s="13"/>
      <c r="G12" s="14"/>
      <c r="H12" s="13"/>
      <c r="I12" s="14"/>
      <c r="J12" s="13"/>
      <c r="K12" s="14"/>
      <c r="L12" s="13"/>
      <c r="M12" s="14"/>
      <c r="N12" s="13"/>
      <c r="O12" s="14"/>
    </row>
    <row r="13" spans="1:15" ht="20.05" customHeight="1">
      <c r="A13" s="9">
        <v>9</v>
      </c>
      <c r="B13" s="11">
        <v>44325</v>
      </c>
      <c r="C13" s="12" t="s">
        <v>54</v>
      </c>
      <c r="D13" s="16"/>
      <c r="E13" s="14"/>
      <c r="F13" s="13"/>
      <c r="G13" s="14"/>
      <c r="H13" s="13"/>
      <c r="I13" s="14"/>
      <c r="J13" s="13" t="s">
        <v>45</v>
      </c>
      <c r="K13" s="14">
        <v>6000</v>
      </c>
      <c r="L13" s="13"/>
      <c r="M13" s="14"/>
      <c r="N13" s="13"/>
      <c r="O13" s="14"/>
    </row>
    <row r="14" spans="1:15" ht="20.05" customHeight="1">
      <c r="A14" s="9">
        <v>10</v>
      </c>
      <c r="B14" s="11">
        <v>44325</v>
      </c>
      <c r="C14" s="12" t="s">
        <v>55</v>
      </c>
      <c r="D14" s="16"/>
      <c r="E14" s="14"/>
      <c r="F14" s="13"/>
      <c r="G14" s="14"/>
      <c r="H14" s="13"/>
      <c r="I14" s="14"/>
      <c r="J14" s="13" t="s">
        <v>56</v>
      </c>
      <c r="K14" s="14">
        <v>4500</v>
      </c>
      <c r="L14" s="13"/>
      <c r="M14" s="14"/>
      <c r="N14" s="13"/>
      <c r="O14" s="14"/>
    </row>
    <row r="15" spans="1:15" ht="20.05" customHeight="1">
      <c r="A15" s="9">
        <v>11</v>
      </c>
      <c r="B15" s="11">
        <v>44325</v>
      </c>
      <c r="C15" s="12" t="s">
        <v>57</v>
      </c>
      <c r="D15" s="16"/>
      <c r="E15" s="14"/>
      <c r="F15" s="13"/>
      <c r="G15" s="14"/>
      <c r="H15" s="13"/>
      <c r="I15" s="14"/>
      <c r="J15" s="13"/>
      <c r="K15" s="14"/>
      <c r="L15" s="13"/>
      <c r="M15" s="14"/>
      <c r="N15" s="13" t="s">
        <v>41</v>
      </c>
      <c r="O15" s="14">
        <v>10000</v>
      </c>
    </row>
    <row r="16" spans="1:15" ht="25" customHeight="1">
      <c r="A16" s="9">
        <v>12</v>
      </c>
      <c r="B16" s="11">
        <v>44326</v>
      </c>
      <c r="C16" s="12" t="s">
        <v>58</v>
      </c>
      <c r="D16" s="16" t="s">
        <v>59</v>
      </c>
      <c r="E16" s="14">
        <f>1*2500+2*2000+500</f>
        <v>7000</v>
      </c>
      <c r="F16" s="13"/>
      <c r="G16" s="14"/>
      <c r="H16" s="13"/>
      <c r="I16" s="14"/>
      <c r="J16" s="13"/>
      <c r="K16" s="14"/>
      <c r="L16" s="13"/>
      <c r="M16" s="14"/>
      <c r="N16" s="13"/>
      <c r="O16" s="14"/>
    </row>
    <row r="17" spans="1:15" ht="25" customHeight="1">
      <c r="A17" s="9">
        <v>13</v>
      </c>
      <c r="B17" s="11">
        <v>44326</v>
      </c>
      <c r="C17" s="12" t="s">
        <v>60</v>
      </c>
      <c r="D17" s="16"/>
      <c r="E17" s="14"/>
      <c r="F17" s="13"/>
      <c r="G17" s="14"/>
      <c r="H17" s="15" t="s">
        <v>61</v>
      </c>
      <c r="I17" s="14">
        <f>0.5*7000+0.5*9000</f>
        <v>8000</v>
      </c>
      <c r="J17" s="13"/>
      <c r="K17" s="14"/>
      <c r="L17" s="13"/>
      <c r="M17" s="14"/>
      <c r="N17" s="13"/>
      <c r="O17" s="14"/>
    </row>
    <row r="18" spans="1:15" ht="20.05" customHeight="1">
      <c r="A18" s="9">
        <v>14</v>
      </c>
      <c r="B18" s="11">
        <v>44326</v>
      </c>
      <c r="C18" s="12" t="s">
        <v>62</v>
      </c>
      <c r="D18" s="16"/>
      <c r="E18" s="14"/>
      <c r="F18" s="13"/>
      <c r="G18" s="14"/>
      <c r="H18" s="13"/>
      <c r="I18" s="14"/>
      <c r="J18" s="13" t="s">
        <v>45</v>
      </c>
      <c r="K18" s="14">
        <v>6000</v>
      </c>
      <c r="L18" s="13"/>
      <c r="M18" s="14"/>
      <c r="N18" s="13"/>
      <c r="O18" s="14"/>
    </row>
    <row r="19" spans="1:15" ht="20.05" customHeight="1">
      <c r="A19" s="9">
        <v>15</v>
      </c>
      <c r="B19" s="11">
        <v>44326</v>
      </c>
      <c r="C19" s="12" t="s">
        <v>51</v>
      </c>
      <c r="D19" s="16"/>
      <c r="E19" s="14"/>
      <c r="F19" s="13"/>
      <c r="G19" s="14"/>
      <c r="H19" s="13"/>
      <c r="I19" s="14"/>
      <c r="J19" s="13"/>
      <c r="K19" s="14"/>
      <c r="L19" s="13"/>
      <c r="M19" s="14"/>
      <c r="N19" s="13" t="s">
        <v>41</v>
      </c>
      <c r="O19" s="14">
        <v>10000</v>
      </c>
    </row>
    <row r="20" spans="1:15" ht="25" customHeight="1">
      <c r="A20" s="9">
        <v>16</v>
      </c>
      <c r="B20" s="11">
        <v>44327</v>
      </c>
      <c r="C20" s="12" t="s">
        <v>63</v>
      </c>
      <c r="D20" s="16" t="s">
        <v>64</v>
      </c>
      <c r="E20" s="14">
        <f>0.5*2500+2*2000+500</f>
        <v>5750</v>
      </c>
      <c r="F20" s="13"/>
      <c r="G20" s="14"/>
      <c r="H20" s="13"/>
      <c r="I20" s="14"/>
      <c r="J20" s="13"/>
      <c r="K20" s="14"/>
      <c r="L20" s="13"/>
      <c r="M20" s="14"/>
      <c r="N20" s="13"/>
      <c r="O20" s="14"/>
    </row>
    <row r="21" spans="1:15" ht="20.05" customHeight="1">
      <c r="A21" s="9">
        <v>17</v>
      </c>
      <c r="B21" s="11">
        <v>44327</v>
      </c>
      <c r="C21" s="12" t="s">
        <v>57</v>
      </c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3" t="s">
        <v>65</v>
      </c>
      <c r="O21" s="14">
        <v>10000</v>
      </c>
    </row>
    <row r="22" spans="1:15" ht="20.05" customHeight="1">
      <c r="A22" s="9"/>
      <c r="B22" s="11"/>
      <c r="C22" s="17"/>
      <c r="D22" s="13"/>
      <c r="E22" s="14"/>
      <c r="F22" s="13"/>
      <c r="G22" s="14"/>
      <c r="H22" s="13"/>
      <c r="I22" s="14"/>
      <c r="J22" s="13"/>
      <c r="K22" s="14"/>
      <c r="L22" s="13"/>
      <c r="M22" s="14"/>
      <c r="N22" s="13"/>
      <c r="O22" s="14"/>
    </row>
    <row r="23" spans="1:15" ht="20.05" customHeight="1">
      <c r="A23" s="9"/>
      <c r="B23" s="18"/>
      <c r="C23" s="17" t="s">
        <v>67</v>
      </c>
      <c r="D23" s="13"/>
      <c r="E23" s="14">
        <f>SUM(E4:E22)</f>
        <v>27350</v>
      </c>
      <c r="F23" s="13"/>
      <c r="G23" s="14">
        <f>SUM(G4:G22)</f>
        <v>12000</v>
      </c>
      <c r="H23" s="13"/>
      <c r="I23" s="14">
        <f>SUM(I4:I22)</f>
        <v>24000</v>
      </c>
      <c r="J23" s="13"/>
      <c r="K23" s="14">
        <f>SUM(K4:K22)</f>
        <v>28500</v>
      </c>
      <c r="L23" s="13"/>
      <c r="M23" s="14">
        <f>SUM(M4:M22)</f>
        <v>10000</v>
      </c>
      <c r="N23" s="13"/>
      <c r="O23" s="14">
        <f>SUM(O4:O22)</f>
        <v>40000</v>
      </c>
    </row>
    <row r="24" spans="1:15" ht="20.05" customHeight="1">
      <c r="A24" s="9"/>
      <c r="B24" s="18"/>
      <c r="C24" s="19">
        <v>0.05</v>
      </c>
      <c r="D24" s="13"/>
      <c r="E24" s="14">
        <f>E23*0.05</f>
        <v>1367.5</v>
      </c>
      <c r="F24" s="13"/>
      <c r="G24" s="14">
        <f>G23*0.05</f>
        <v>600</v>
      </c>
      <c r="H24" s="13"/>
      <c r="I24" s="14">
        <f t="shared" ref="I24:O24" si="0">I23*0.05</f>
        <v>1200</v>
      </c>
      <c r="J24" s="13"/>
      <c r="K24" s="14">
        <f t="shared" si="0"/>
        <v>1425</v>
      </c>
      <c r="L24" s="13"/>
      <c r="M24" s="14">
        <f t="shared" si="0"/>
        <v>500</v>
      </c>
      <c r="N24" s="13"/>
      <c r="O24" s="14">
        <f t="shared" si="0"/>
        <v>2000</v>
      </c>
    </row>
    <row r="25" spans="1:15" ht="20.05" customHeight="1" thickBot="1">
      <c r="A25" s="9"/>
      <c r="B25" s="18"/>
      <c r="C25" s="17" t="s">
        <v>68</v>
      </c>
      <c r="D25" s="20"/>
      <c r="E25" s="21">
        <f>E23+E24</f>
        <v>28717.5</v>
      </c>
      <c r="F25" s="20"/>
      <c r="G25" s="21">
        <f t="shared" ref="G25:O25" si="1">G23+G24</f>
        <v>12600</v>
      </c>
      <c r="H25" s="20"/>
      <c r="I25" s="21">
        <f t="shared" si="1"/>
        <v>25200</v>
      </c>
      <c r="J25" s="20"/>
      <c r="K25" s="21">
        <f t="shared" si="1"/>
        <v>29925</v>
      </c>
      <c r="L25" s="20"/>
      <c r="M25" s="21">
        <f t="shared" si="1"/>
        <v>10500</v>
      </c>
      <c r="N25" s="20"/>
      <c r="O25" s="21">
        <f t="shared" si="1"/>
        <v>42000</v>
      </c>
    </row>
    <row r="26" spans="1:15" ht="20.05" customHeight="1" thickTop="1" thickBot="1">
      <c r="A26" s="22"/>
      <c r="B26" s="23"/>
      <c r="C26" s="23"/>
      <c r="D26" s="48">
        <f>E25+G25+I25+K25+M25+O25</f>
        <v>148942.5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</row>
    <row r="27" spans="1:15" ht="17.149999999999999" thickTop="1"/>
  </sheetData>
  <mergeCells count="12">
    <mergeCell ref="N3:O3"/>
    <mergeCell ref="D26:O26"/>
    <mergeCell ref="A1:O1"/>
    <mergeCell ref="A2:N2"/>
    <mergeCell ref="A3:A4"/>
    <mergeCell ref="B3:B4"/>
    <mergeCell ref="C3:C4"/>
    <mergeCell ref="D3:E3"/>
    <mergeCell ref="F3:G3"/>
    <mergeCell ref="H3:I3"/>
    <mergeCell ref="J3:K3"/>
    <mergeCell ref="L3:M3"/>
  </mergeCells>
  <phoneticPr fontId="1" type="noConversion"/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zoomScale="115" zoomScaleNormal="115" workbookViewId="0">
      <selection activeCell="F12" sqref="F12"/>
    </sheetView>
  </sheetViews>
  <sheetFormatPr defaultRowHeight="15.45"/>
  <cols>
    <col min="2" max="10" width="12.58203125" customWidth="1"/>
    <col min="11" max="11" width="14.75" customWidth="1"/>
  </cols>
  <sheetData>
    <row r="2" spans="1:11">
      <c r="A2" s="27" t="s">
        <v>1</v>
      </c>
      <c r="B2" s="27" t="s">
        <v>113</v>
      </c>
      <c r="C2" s="27" t="s">
        <v>86</v>
      </c>
      <c r="D2" s="27"/>
      <c r="E2" s="27" t="s">
        <v>119</v>
      </c>
      <c r="F2" s="27" t="s">
        <v>114</v>
      </c>
      <c r="G2" s="27" t="s">
        <v>117</v>
      </c>
      <c r="H2" s="27" t="s">
        <v>118</v>
      </c>
      <c r="I2" s="27" t="s">
        <v>116</v>
      </c>
      <c r="J2" s="27" t="s">
        <v>122</v>
      </c>
      <c r="K2" s="27" t="s">
        <v>115</v>
      </c>
    </row>
    <row r="3" spans="1:11">
      <c r="A3" s="27">
        <v>1</v>
      </c>
      <c r="B3" s="44">
        <v>106420</v>
      </c>
      <c r="C3" s="44">
        <v>345</v>
      </c>
      <c r="D3" s="44"/>
      <c r="E3" s="44">
        <v>0</v>
      </c>
      <c r="F3" s="44"/>
      <c r="G3" s="44"/>
      <c r="H3" s="44"/>
      <c r="I3" s="44"/>
      <c r="J3" s="44"/>
      <c r="K3" s="27"/>
    </row>
    <row r="4" spans="1:11">
      <c r="A4" s="27">
        <v>2</v>
      </c>
      <c r="B4" s="44">
        <v>106420</v>
      </c>
      <c r="C4" s="44">
        <v>330</v>
      </c>
      <c r="D4" s="44"/>
      <c r="E4" s="44">
        <f>C3-C4</f>
        <v>15</v>
      </c>
      <c r="F4" s="44">
        <f>B4*E4</f>
        <v>1596300</v>
      </c>
      <c r="G4" s="44">
        <f>F4*0.5</f>
        <v>798150</v>
      </c>
      <c r="H4" s="44">
        <f>F4*0.3</f>
        <v>478890</v>
      </c>
      <c r="I4" s="44">
        <f>F4*0.2</f>
        <v>319260</v>
      </c>
      <c r="J4" s="44">
        <f>G4+H4+I4</f>
        <v>1596300</v>
      </c>
      <c r="K4" s="27" t="s">
        <v>120</v>
      </c>
    </row>
    <row r="5" spans="1:11">
      <c r="A5" s="27">
        <v>3</v>
      </c>
      <c r="B5" s="44">
        <v>106420</v>
      </c>
      <c r="C5" s="44">
        <v>285</v>
      </c>
      <c r="D5" s="44"/>
      <c r="E5" s="44">
        <f>C4-C5</f>
        <v>45</v>
      </c>
      <c r="F5" s="44">
        <f>B5*E5</f>
        <v>4788900</v>
      </c>
      <c r="G5" s="44">
        <f>F5*0.3</f>
        <v>1436670</v>
      </c>
      <c r="H5" s="44">
        <f>F5*0.5</f>
        <v>2394450</v>
      </c>
      <c r="I5" s="44">
        <f>F5*0.2</f>
        <v>957780</v>
      </c>
      <c r="J5" s="44">
        <f>G5+H5+I5</f>
        <v>4788900</v>
      </c>
      <c r="K5" s="27" t="s">
        <v>121</v>
      </c>
    </row>
    <row r="6" spans="1:11">
      <c r="A6" s="27"/>
      <c r="B6" s="27"/>
      <c r="C6" s="27"/>
      <c r="D6" s="27"/>
      <c r="E6" s="27" t="s">
        <v>123</v>
      </c>
      <c r="F6" s="44">
        <f>SUM(F4:F5)</f>
        <v>6385200</v>
      </c>
      <c r="G6" s="44">
        <f t="shared" ref="G6:J6" si="0">SUM(G4:G5)</f>
        <v>2234820</v>
      </c>
      <c r="H6" s="44">
        <f t="shared" si="0"/>
        <v>2873340</v>
      </c>
      <c r="I6" s="44">
        <f t="shared" si="0"/>
        <v>1277040</v>
      </c>
      <c r="J6" s="44">
        <f t="shared" si="0"/>
        <v>6385200</v>
      </c>
      <c r="K6" s="27"/>
    </row>
    <row r="7" spans="1:11">
      <c r="E7" t="s">
        <v>125</v>
      </c>
      <c r="F7" s="44">
        <f>F6*0.08</f>
        <v>510816</v>
      </c>
      <c r="G7" s="44">
        <f>G6*0.08</f>
        <v>178785.6</v>
      </c>
      <c r="H7" s="44">
        <f>H6*0.08</f>
        <v>229867.2</v>
      </c>
      <c r="I7" s="44">
        <f>I6*0.08</f>
        <v>102163.2</v>
      </c>
      <c r="J7" s="44">
        <f>J6*0.08</f>
        <v>510816</v>
      </c>
    </row>
    <row r="8" spans="1:11">
      <c r="E8" t="s">
        <v>124</v>
      </c>
      <c r="F8" s="44">
        <f>F6-F7</f>
        <v>5874384</v>
      </c>
      <c r="G8" s="44">
        <f t="shared" ref="G8:J8" si="1">G6-G7</f>
        <v>2056034.4</v>
      </c>
      <c r="H8" s="44">
        <f t="shared" si="1"/>
        <v>2643472.7999999998</v>
      </c>
      <c r="I8" s="44">
        <f t="shared" si="1"/>
        <v>1174876.8</v>
      </c>
      <c r="J8" s="44">
        <f t="shared" si="1"/>
        <v>5874384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元泰益</vt:lpstr>
      <vt:lpstr>元泰益(實際數量)</vt:lpstr>
      <vt:lpstr>代雇工分項表</vt:lpstr>
      <vt:lpstr>工作表3</vt:lpstr>
      <vt:lpstr>1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2021-11-04T05:47:50Z</dcterms:modified>
</cp:coreProperties>
</file>